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User\Desktop\desktop6500\Desktop\Regime IV\Financials\Budgets\"/>
    </mc:Choice>
  </mc:AlternateContent>
  <xr:revisionPtr revIDLastSave="0" documentId="13_ncr:1_{C199D4F8-A192-4FF0-9CBF-57F67C767F35}" xr6:coauthVersionLast="45" xr6:coauthVersionMax="45" xr10:uidLastSave="{00000000-0000-0000-0000-000000000000}"/>
  <bookViews>
    <workbookView xWindow="-120" yWindow="-120" windowWidth="20730" windowHeight="11160" firstSheet="5" activeTab="5" xr2:uid="{00000000-000D-0000-FFFF-FFFF00000000}"/>
  </bookViews>
  <sheets>
    <sheet name="ACTUAL 17-18 FY" sheetId="4" state="hidden" r:id="rId1"/>
    <sheet name="BUDGET 18-19 FY" sheetId="5" state="hidden" r:id="rId2"/>
    <sheet name="ACTUAL 18-19 FY" sheetId="6" state="hidden" r:id="rId3"/>
    <sheet name="APPROVED 2019-20" sheetId="7" state="hidden" r:id="rId4"/>
    <sheet name="ACTUAL 2019-2020" sheetId="8" state="hidden" r:id="rId5"/>
    <sheet name="APPROVED 2020-2021" sheetId="10" r:id="rId6"/>
  </sheets>
  <definedNames>
    <definedName name="_xlnm.Print_Area" localSheetId="2">'ACTUAL 18-19 FY'!$C$1:$P$57</definedName>
    <definedName name="_xlnm.Print_Area" localSheetId="4">'ACTUAL 2019-2020'!$C$1:$P$43</definedName>
    <definedName name="_xlnm.Print_Area" localSheetId="3">'APPROVED 2019-20'!$C$1:$P$43</definedName>
    <definedName name="_xlnm.Print_Area" localSheetId="5">'APPROVED 2020-2021'!$C$1:$P$44</definedName>
    <definedName name="_xlnm.Print_Area" localSheetId="1">'BUDGET 18-19 FY'!$B$1:$O$53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 i="10" l="1"/>
  <c r="P6" i="10"/>
  <c r="D36" i="10"/>
  <c r="P36" i="10" s="1"/>
  <c r="H59" i="10"/>
  <c r="F59" i="10"/>
  <c r="D59" i="10"/>
  <c r="R45" i="10"/>
  <c r="P42" i="10"/>
  <c r="P41" i="10"/>
  <c r="P38" i="10"/>
  <c r="P37" i="10"/>
  <c r="P34" i="10"/>
  <c r="P33" i="10"/>
  <c r="P32" i="10"/>
  <c r="P30" i="10"/>
  <c r="P29" i="10"/>
  <c r="P28" i="10"/>
  <c r="P27" i="10"/>
  <c r="P26" i="10"/>
  <c r="P25" i="10"/>
  <c r="P24" i="10"/>
  <c r="P23" i="10"/>
  <c r="P22" i="10"/>
  <c r="P21" i="10"/>
  <c r="P20" i="10"/>
  <c r="P19" i="10"/>
  <c r="P18" i="10"/>
  <c r="J56" i="10" s="1"/>
  <c r="P17" i="10"/>
  <c r="P16" i="10"/>
  <c r="P15" i="10"/>
  <c r="P14" i="10"/>
  <c r="J51" i="10" s="1"/>
  <c r="O12" i="10"/>
  <c r="N12" i="10"/>
  <c r="M12" i="10"/>
  <c r="L12" i="10"/>
  <c r="K12" i="10"/>
  <c r="J12" i="10"/>
  <c r="I12" i="10"/>
  <c r="H12" i="10"/>
  <c r="G12" i="10"/>
  <c r="F12" i="10"/>
  <c r="E12" i="10"/>
  <c r="P10" i="10"/>
  <c r="P9" i="10"/>
  <c r="P7" i="10"/>
  <c r="P5" i="10"/>
  <c r="P4" i="10"/>
  <c r="O3" i="10"/>
  <c r="O43" i="10" s="1"/>
  <c r="N3" i="10"/>
  <c r="M3" i="10"/>
  <c r="L3" i="10"/>
  <c r="K3" i="10"/>
  <c r="J3" i="10"/>
  <c r="I3" i="10"/>
  <c r="I43" i="10" s="1"/>
  <c r="H3" i="10"/>
  <c r="G3" i="10"/>
  <c r="F3" i="10"/>
  <c r="E3" i="10"/>
  <c r="D3" i="10"/>
  <c r="E43" i="10" l="1"/>
  <c r="M43" i="10"/>
  <c r="G43" i="10"/>
  <c r="H43" i="10"/>
  <c r="J54" i="10"/>
  <c r="L43" i="10"/>
  <c r="J43" i="10"/>
  <c r="J50" i="10"/>
  <c r="J59" i="10"/>
  <c r="K54" i="10" s="1"/>
  <c r="F43" i="10"/>
  <c r="K43" i="10"/>
  <c r="J53" i="10"/>
  <c r="J55" i="10"/>
  <c r="J49" i="10"/>
  <c r="N43" i="10"/>
  <c r="D12" i="10"/>
  <c r="P12" i="10" s="1"/>
  <c r="P3" i="10"/>
  <c r="J11" i="8"/>
  <c r="I44" i="10" l="1"/>
  <c r="O44" i="10"/>
  <c r="L44" i="10"/>
  <c r="F54" i="10"/>
  <c r="D54" i="10"/>
  <c r="H54" i="10"/>
  <c r="K50" i="10"/>
  <c r="K51" i="10"/>
  <c r="K53" i="10"/>
  <c r="D53" i="10" s="1"/>
  <c r="K49" i="10"/>
  <c r="H49" i="10" s="1"/>
  <c r="K56" i="10"/>
  <c r="K55" i="10"/>
  <c r="F55" i="10" s="1"/>
  <c r="D43" i="10"/>
  <c r="H55" i="10"/>
  <c r="D49" i="10"/>
  <c r="F49" i="10"/>
  <c r="H58" i="8"/>
  <c r="F58" i="8"/>
  <c r="D58" i="8"/>
  <c r="J58" i="8" s="1"/>
  <c r="R44" i="8"/>
  <c r="P41" i="8"/>
  <c r="P40" i="8"/>
  <c r="P37" i="8"/>
  <c r="P36" i="8"/>
  <c r="D11" i="8"/>
  <c r="P33" i="8"/>
  <c r="P32" i="8"/>
  <c r="P31" i="8"/>
  <c r="P29" i="8"/>
  <c r="P28" i="8"/>
  <c r="P27" i="8"/>
  <c r="P26" i="8"/>
  <c r="P25" i="8"/>
  <c r="P24" i="8"/>
  <c r="P23" i="8"/>
  <c r="P22" i="8"/>
  <c r="P21" i="8"/>
  <c r="P20" i="8"/>
  <c r="P19" i="8"/>
  <c r="P18" i="8"/>
  <c r="J54" i="8" s="1"/>
  <c r="K54" i="8" s="1"/>
  <c r="P17" i="8"/>
  <c r="J55" i="8" s="1"/>
  <c r="P16" i="8"/>
  <c r="P15" i="8"/>
  <c r="P14" i="8"/>
  <c r="P13" i="8"/>
  <c r="J50" i="8" s="1"/>
  <c r="O11" i="8"/>
  <c r="N11" i="8"/>
  <c r="M11" i="8"/>
  <c r="L11" i="8"/>
  <c r="K11" i="8"/>
  <c r="I11" i="8"/>
  <c r="H11" i="8"/>
  <c r="G11" i="8"/>
  <c r="F11" i="8"/>
  <c r="E11" i="8"/>
  <c r="P9" i="8"/>
  <c r="P8" i="8"/>
  <c r="P7" i="8"/>
  <c r="P5" i="8"/>
  <c r="P4" i="8"/>
  <c r="O3" i="8"/>
  <c r="N3" i="8"/>
  <c r="M3" i="8"/>
  <c r="L3" i="8"/>
  <c r="K3" i="8"/>
  <c r="J3" i="8"/>
  <c r="J42" i="8" s="1"/>
  <c r="I3" i="8"/>
  <c r="H3" i="8"/>
  <c r="G3" i="8"/>
  <c r="F3" i="8"/>
  <c r="E3" i="8"/>
  <c r="D3" i="8"/>
  <c r="P23" i="7"/>
  <c r="H53" i="10" l="1"/>
  <c r="F53" i="10"/>
  <c r="D55" i="10"/>
  <c r="D50" i="10"/>
  <c r="H50" i="10"/>
  <c r="F50" i="10"/>
  <c r="D51" i="10"/>
  <c r="F51" i="10"/>
  <c r="H51" i="10"/>
  <c r="P43" i="10"/>
  <c r="F44" i="10"/>
  <c r="P44" i="10" s="1"/>
  <c r="L42" i="8"/>
  <c r="I42" i="8"/>
  <c r="H42" i="8"/>
  <c r="G42" i="8"/>
  <c r="N42" i="8"/>
  <c r="K42" i="8"/>
  <c r="O42" i="8"/>
  <c r="K50" i="8"/>
  <c r="F50" i="8" s="1"/>
  <c r="K55" i="8"/>
  <c r="M42" i="8"/>
  <c r="J53" i="8"/>
  <c r="K53" i="8" s="1"/>
  <c r="H53" i="8" s="1"/>
  <c r="J49" i="8"/>
  <c r="K49" i="8" s="1"/>
  <c r="J52" i="8"/>
  <c r="K52" i="8" s="1"/>
  <c r="E42" i="8"/>
  <c r="F42" i="8"/>
  <c r="P11" i="8"/>
  <c r="P3" i="8"/>
  <c r="J48" i="8"/>
  <c r="K48" i="8" s="1"/>
  <c r="F48" i="8" s="1"/>
  <c r="D42" i="8"/>
  <c r="H50" i="8"/>
  <c r="D54" i="8"/>
  <c r="H54" i="8"/>
  <c r="F54" i="8"/>
  <c r="P35" i="8"/>
  <c r="P16" i="7"/>
  <c r="P15" i="7"/>
  <c r="J48" i="10" l="1"/>
  <c r="S45" i="10"/>
  <c r="O43" i="8"/>
  <c r="I43" i="8"/>
  <c r="L43" i="8"/>
  <c r="D50" i="8"/>
  <c r="F53" i="8"/>
  <c r="D53" i="8"/>
  <c r="P42" i="8"/>
  <c r="H48" i="8"/>
  <c r="D48" i="8"/>
  <c r="F43" i="8"/>
  <c r="F52" i="8"/>
  <c r="H52" i="8"/>
  <c r="D52" i="8"/>
  <c r="H49" i="8"/>
  <c r="F49" i="8"/>
  <c r="D49" i="8"/>
  <c r="H58" i="7"/>
  <c r="F58" i="7"/>
  <c r="D58" i="7"/>
  <c r="J58" i="7" s="1"/>
  <c r="J53" i="7"/>
  <c r="R44" i="7"/>
  <c r="P41" i="7"/>
  <c r="P40" i="7"/>
  <c r="P37" i="7"/>
  <c r="P36" i="7"/>
  <c r="D35" i="7"/>
  <c r="P35" i="7" s="1"/>
  <c r="P33" i="7"/>
  <c r="P32" i="7"/>
  <c r="P31" i="7"/>
  <c r="P29" i="7"/>
  <c r="P28" i="7"/>
  <c r="P27" i="7"/>
  <c r="P26" i="7"/>
  <c r="P25" i="7"/>
  <c r="P24" i="7"/>
  <c r="P22" i="7"/>
  <c r="P21" i="7"/>
  <c r="P20" i="7"/>
  <c r="P19" i="7"/>
  <c r="P18" i="7"/>
  <c r="P17" i="7"/>
  <c r="J55" i="7" s="1"/>
  <c r="P14" i="7"/>
  <c r="P13" i="7"/>
  <c r="J50" i="7" s="1"/>
  <c r="O11" i="7"/>
  <c r="N11" i="7"/>
  <c r="M11" i="7"/>
  <c r="L11" i="7"/>
  <c r="K11" i="7"/>
  <c r="J11" i="7"/>
  <c r="I11" i="7"/>
  <c r="H11" i="7"/>
  <c r="G11" i="7"/>
  <c r="F11" i="7"/>
  <c r="E11" i="7"/>
  <c r="D11" i="7"/>
  <c r="P9" i="7"/>
  <c r="P8" i="7"/>
  <c r="P7" i="7"/>
  <c r="P5" i="7"/>
  <c r="P4" i="7"/>
  <c r="O3" i="7"/>
  <c r="N3" i="7"/>
  <c r="M3" i="7"/>
  <c r="L3" i="7"/>
  <c r="K3" i="7"/>
  <c r="J3" i="7"/>
  <c r="I3" i="7"/>
  <c r="H3" i="7"/>
  <c r="G3" i="7"/>
  <c r="F3" i="7"/>
  <c r="E3" i="7"/>
  <c r="D3" i="7"/>
  <c r="K48" i="10" l="1"/>
  <c r="J57" i="10"/>
  <c r="P43" i="8"/>
  <c r="J47" i="8" s="1"/>
  <c r="K53" i="7"/>
  <c r="F42" i="7"/>
  <c r="J42" i="7"/>
  <c r="J48" i="7"/>
  <c r="K48" i="7" s="1"/>
  <c r="N42" i="7"/>
  <c r="P3" i="7"/>
  <c r="J52" i="7"/>
  <c r="K52" i="7" s="1"/>
  <c r="H52" i="7" s="1"/>
  <c r="J49" i="7"/>
  <c r="K49" i="7" s="1"/>
  <c r="D49" i="7" s="1"/>
  <c r="J54" i="7"/>
  <c r="K54" i="7" s="1"/>
  <c r="G42" i="7"/>
  <c r="K42" i="7"/>
  <c r="O42" i="7"/>
  <c r="E42" i="7"/>
  <c r="I42" i="7"/>
  <c r="M42" i="7"/>
  <c r="P11" i="7"/>
  <c r="D42" i="7"/>
  <c r="H42" i="7"/>
  <c r="L42" i="7"/>
  <c r="L43" i="7" s="1"/>
  <c r="F52" i="7"/>
  <c r="D52" i="7"/>
  <c r="K55" i="7"/>
  <c r="D53" i="7"/>
  <c r="H53" i="7"/>
  <c r="F53" i="7"/>
  <c r="K50" i="7"/>
  <c r="P35" i="6"/>
  <c r="D48" i="10" l="1"/>
  <c r="D57" i="10" s="1"/>
  <c r="H48" i="10"/>
  <c r="H57" i="10" s="1"/>
  <c r="K57" i="10"/>
  <c r="F48" i="10"/>
  <c r="F57" i="10" s="1"/>
  <c r="S44" i="8"/>
  <c r="J56" i="8"/>
  <c r="K47" i="8"/>
  <c r="F49" i="7"/>
  <c r="F43" i="7"/>
  <c r="I43" i="7"/>
  <c r="H49" i="7"/>
  <c r="O43" i="7"/>
  <c r="P42" i="7"/>
  <c r="H50" i="7"/>
  <c r="F50" i="7"/>
  <c r="D50" i="7"/>
  <c r="H54" i="7"/>
  <c r="F54" i="7"/>
  <c r="D54" i="7"/>
  <c r="D48" i="7"/>
  <c r="H48" i="7"/>
  <c r="F48" i="7"/>
  <c r="O34" i="6"/>
  <c r="D34" i="6"/>
  <c r="P12" i="4"/>
  <c r="K56" i="8" l="1"/>
  <c r="F47" i="8"/>
  <c r="F56" i="8" s="1"/>
  <c r="D47" i="8"/>
  <c r="D56" i="8" s="1"/>
  <c r="H47" i="8"/>
  <c r="H56" i="8" s="1"/>
  <c r="P43" i="7"/>
  <c r="S44" i="7" s="1"/>
  <c r="H57" i="6"/>
  <c r="F57" i="6"/>
  <c r="D57" i="6"/>
  <c r="J57" i="6" s="1"/>
  <c r="J52" i="6"/>
  <c r="R43" i="6"/>
  <c r="P40" i="6"/>
  <c r="P39" i="6"/>
  <c r="P36" i="6"/>
  <c r="P34" i="6"/>
  <c r="P32" i="6"/>
  <c r="P31" i="6"/>
  <c r="P30" i="6"/>
  <c r="P28" i="6"/>
  <c r="P27" i="6"/>
  <c r="P26" i="6"/>
  <c r="P25" i="6"/>
  <c r="P24" i="6"/>
  <c r="P23" i="6"/>
  <c r="P22" i="6"/>
  <c r="P21" i="6"/>
  <c r="P20" i="6"/>
  <c r="P19" i="6"/>
  <c r="P18" i="6"/>
  <c r="P17" i="6"/>
  <c r="J54" i="6" s="1"/>
  <c r="P14" i="6"/>
  <c r="P13" i="6"/>
  <c r="J49" i="6" s="1"/>
  <c r="O11" i="6"/>
  <c r="N11" i="6"/>
  <c r="M11" i="6"/>
  <c r="L11" i="6"/>
  <c r="K11" i="6"/>
  <c r="J11" i="6"/>
  <c r="I11" i="6"/>
  <c r="H11" i="6"/>
  <c r="G11" i="6"/>
  <c r="F11" i="6"/>
  <c r="E11" i="6"/>
  <c r="D11" i="6"/>
  <c r="P9" i="6"/>
  <c r="P8" i="6"/>
  <c r="P7" i="6"/>
  <c r="P5" i="6"/>
  <c r="P4" i="6"/>
  <c r="O3" i="6"/>
  <c r="N3" i="6"/>
  <c r="M3" i="6"/>
  <c r="L3" i="6"/>
  <c r="K3" i="6"/>
  <c r="J3" i="6"/>
  <c r="I3" i="6"/>
  <c r="H3" i="6"/>
  <c r="G3" i="6"/>
  <c r="F3" i="6"/>
  <c r="E3" i="6"/>
  <c r="D3" i="6"/>
  <c r="G53" i="5"/>
  <c r="E53" i="5"/>
  <c r="C53" i="5"/>
  <c r="I48" i="5"/>
  <c r="P39" i="5"/>
  <c r="O36" i="5"/>
  <c r="O35" i="5"/>
  <c r="O34" i="5"/>
  <c r="O33" i="5"/>
  <c r="O31" i="5"/>
  <c r="O30" i="5"/>
  <c r="O29" i="5"/>
  <c r="O27" i="5"/>
  <c r="O26" i="5"/>
  <c r="O25" i="5"/>
  <c r="O24" i="5"/>
  <c r="O23" i="5"/>
  <c r="O22" i="5"/>
  <c r="O21" i="5"/>
  <c r="O20" i="5"/>
  <c r="O19" i="5"/>
  <c r="O18" i="5"/>
  <c r="O17" i="5"/>
  <c r="O16" i="5"/>
  <c r="I50" i="5" s="1"/>
  <c r="O13" i="5"/>
  <c r="O12" i="5"/>
  <c r="I45" i="5" s="1"/>
  <c r="N10" i="5"/>
  <c r="M10" i="5"/>
  <c r="L10" i="5"/>
  <c r="K10" i="5"/>
  <c r="J10" i="5"/>
  <c r="I10" i="5"/>
  <c r="H10" i="5"/>
  <c r="G10" i="5"/>
  <c r="F10" i="5"/>
  <c r="E10" i="5"/>
  <c r="D10" i="5"/>
  <c r="C10" i="5"/>
  <c r="O8" i="5"/>
  <c r="O7" i="5"/>
  <c r="O6" i="5"/>
  <c r="O5" i="5"/>
  <c r="O4" i="5"/>
  <c r="N3" i="5"/>
  <c r="N37" i="5" s="1"/>
  <c r="M3" i="5"/>
  <c r="L3" i="5"/>
  <c r="K3" i="5"/>
  <c r="J3" i="5"/>
  <c r="J37" i="5" s="1"/>
  <c r="I3" i="5"/>
  <c r="H3" i="5"/>
  <c r="G3" i="5"/>
  <c r="F3" i="5"/>
  <c r="F37" i="5" s="1"/>
  <c r="E3" i="5"/>
  <c r="D3" i="5"/>
  <c r="C3" i="5"/>
  <c r="E37" i="5" l="1"/>
  <c r="I37" i="5"/>
  <c r="M37" i="5"/>
  <c r="I44" i="5"/>
  <c r="K54" i="6"/>
  <c r="J47" i="7"/>
  <c r="J56" i="7"/>
  <c r="K47" i="7"/>
  <c r="L41" i="6"/>
  <c r="K52" i="6"/>
  <c r="H52" i="6" s="1"/>
  <c r="H41" i="6"/>
  <c r="J53" i="6"/>
  <c r="K53" i="6" s="1"/>
  <c r="H53" i="6" s="1"/>
  <c r="D37" i="5"/>
  <c r="H37" i="5"/>
  <c r="L37" i="5"/>
  <c r="N38" i="5" s="1"/>
  <c r="O10" i="5"/>
  <c r="I47" i="5"/>
  <c r="D41" i="6"/>
  <c r="P3" i="6"/>
  <c r="E41" i="6"/>
  <c r="I41" i="6"/>
  <c r="M41" i="6"/>
  <c r="F41" i="6"/>
  <c r="J41" i="6"/>
  <c r="N41" i="6"/>
  <c r="P11" i="6"/>
  <c r="J51" i="6"/>
  <c r="K51" i="6" s="1"/>
  <c r="H51" i="6" s="1"/>
  <c r="J48" i="6"/>
  <c r="K48" i="6" s="1"/>
  <c r="F48" i="6" s="1"/>
  <c r="G41" i="6"/>
  <c r="K41" i="6"/>
  <c r="O41" i="6"/>
  <c r="J47" i="6"/>
  <c r="K47" i="6" s="1"/>
  <c r="F47" i="6" s="1"/>
  <c r="I53" i="5"/>
  <c r="J47" i="5" s="1"/>
  <c r="I43" i="5"/>
  <c r="C37" i="5"/>
  <c r="E38" i="5" s="1"/>
  <c r="G37" i="5"/>
  <c r="K37" i="5"/>
  <c r="O3" i="5"/>
  <c r="I49" i="5"/>
  <c r="D52" i="6"/>
  <c r="F52" i="6"/>
  <c r="K49" i="6"/>
  <c r="K38" i="5" l="1"/>
  <c r="O42" i="6"/>
  <c r="D53" i="6"/>
  <c r="K56" i="7"/>
  <c r="F47" i="7"/>
  <c r="F56" i="7" s="1"/>
  <c r="D47" i="7"/>
  <c r="D56" i="7" s="1"/>
  <c r="H47" i="7"/>
  <c r="H56" i="7" s="1"/>
  <c r="F53" i="6"/>
  <c r="I42" i="6"/>
  <c r="O37" i="5"/>
  <c r="L42" i="6"/>
  <c r="D47" i="6"/>
  <c r="H48" i="6"/>
  <c r="P41" i="6"/>
  <c r="F42" i="6"/>
  <c r="D51" i="6"/>
  <c r="F51" i="6"/>
  <c r="D48" i="6"/>
  <c r="H47" i="6"/>
  <c r="J43" i="5"/>
  <c r="C43" i="5" s="1"/>
  <c r="H38" i="5"/>
  <c r="O38" i="5" s="1"/>
  <c r="I42" i="5" s="1"/>
  <c r="C47" i="5"/>
  <c r="G47" i="5"/>
  <c r="E47" i="5"/>
  <c r="J44" i="5"/>
  <c r="J48" i="5"/>
  <c r="E48" i="5" s="1"/>
  <c r="J50" i="5"/>
  <c r="J45" i="5"/>
  <c r="J49" i="5"/>
  <c r="E49" i="5" s="1"/>
  <c r="G48" i="5"/>
  <c r="H49" i="6"/>
  <c r="F49" i="6"/>
  <c r="D49" i="6"/>
  <c r="G49" i="5" l="1"/>
  <c r="P42" i="6"/>
  <c r="J46" i="6" s="1"/>
  <c r="E43" i="5"/>
  <c r="G43" i="5"/>
  <c r="J42" i="5"/>
  <c r="I51" i="5"/>
  <c r="C48" i="5"/>
  <c r="G44" i="5"/>
  <c r="E44" i="5"/>
  <c r="C44" i="5"/>
  <c r="C45" i="5"/>
  <c r="E45" i="5"/>
  <c r="G45" i="5"/>
  <c r="C49" i="5"/>
  <c r="J51" i="5"/>
  <c r="E42" i="5"/>
  <c r="C42" i="5"/>
  <c r="G42" i="5"/>
  <c r="C51" i="5" l="1"/>
  <c r="S43" i="6"/>
  <c r="E51" i="5"/>
  <c r="G51" i="5"/>
  <c r="J55" i="6"/>
  <c r="K46" i="6"/>
  <c r="K55" i="6" l="1"/>
  <c r="F46" i="6"/>
  <c r="F55" i="6" s="1"/>
  <c r="D46" i="6"/>
  <c r="D55" i="6" s="1"/>
  <c r="H46" i="6"/>
  <c r="H55" i="6" s="1"/>
  <c r="R31" i="5" l="1"/>
  <c r="R30" i="5"/>
  <c r="R29" i="5"/>
  <c r="R27" i="5"/>
  <c r="R26" i="5"/>
  <c r="R25" i="5"/>
  <c r="R24" i="5"/>
  <c r="R23" i="5"/>
  <c r="R22" i="5"/>
  <c r="R21" i="5"/>
  <c r="R20" i="5"/>
  <c r="R19" i="5"/>
  <c r="R18" i="5"/>
  <c r="R17" i="5"/>
  <c r="R16" i="5"/>
  <c r="R15" i="5"/>
  <c r="R14" i="5"/>
  <c r="R13" i="5"/>
  <c r="R12" i="5"/>
  <c r="P30" i="4"/>
  <c r="R10" i="5" l="1"/>
  <c r="I53" i="4"/>
  <c r="O17" i="4" l="1"/>
  <c r="P42" i="4" l="1"/>
  <c r="C56" i="4"/>
  <c r="E56" i="4"/>
  <c r="G56" i="4"/>
  <c r="C3" i="4"/>
  <c r="C11" i="4"/>
  <c r="D3" i="4"/>
  <c r="D11" i="4"/>
  <c r="E3" i="4"/>
  <c r="E11" i="4"/>
  <c r="F3" i="4"/>
  <c r="F11" i="4"/>
  <c r="G3" i="4"/>
  <c r="G11" i="4"/>
  <c r="H3" i="4"/>
  <c r="H11" i="4"/>
  <c r="I3" i="4"/>
  <c r="I11" i="4"/>
  <c r="J3" i="4"/>
  <c r="J11" i="4"/>
  <c r="K3" i="4"/>
  <c r="K11" i="4"/>
  <c r="L3" i="4"/>
  <c r="L11" i="4"/>
  <c r="M3" i="4"/>
  <c r="M11" i="4"/>
  <c r="N3" i="4"/>
  <c r="N11" i="4"/>
  <c r="O31" i="4"/>
  <c r="Q31" i="4" s="1"/>
  <c r="O32" i="4"/>
  <c r="O33" i="4"/>
  <c r="Q33" i="4" s="1"/>
  <c r="O20" i="4"/>
  <c r="Q20" i="4" s="1"/>
  <c r="O21" i="4"/>
  <c r="Q21" i="4" s="1"/>
  <c r="O22" i="4"/>
  <c r="Q22" i="4" s="1"/>
  <c r="O23" i="4"/>
  <c r="Q23" i="4" s="1"/>
  <c r="O24" i="4"/>
  <c r="Q24" i="4" s="1"/>
  <c r="O25" i="4"/>
  <c r="Q25" i="4" s="1"/>
  <c r="O26" i="4"/>
  <c r="Q26" i="4" s="1"/>
  <c r="O27" i="4"/>
  <c r="Q27" i="4" s="1"/>
  <c r="O28" i="4"/>
  <c r="Q28" i="4" s="1"/>
  <c r="O15" i="4"/>
  <c r="Q15" i="4" s="1"/>
  <c r="O16" i="4"/>
  <c r="Q16" i="4" s="1"/>
  <c r="O18" i="4"/>
  <c r="Q18" i="4" s="1"/>
  <c r="O19" i="4"/>
  <c r="O39" i="4"/>
  <c r="O38" i="4"/>
  <c r="O37" i="4"/>
  <c r="O36" i="4"/>
  <c r="O14" i="4"/>
  <c r="Q14" i="4" s="1"/>
  <c r="O13" i="4"/>
  <c r="O9" i="4"/>
  <c r="O8" i="4"/>
  <c r="O7" i="4"/>
  <c r="O6" i="4"/>
  <c r="O5" i="4"/>
  <c r="O4" i="4"/>
  <c r="O12" i="4" l="1"/>
  <c r="I40" i="4"/>
  <c r="N40" i="4"/>
  <c r="L40" i="4"/>
  <c r="Q39" i="5"/>
  <c r="Q32" i="4"/>
  <c r="O30" i="4"/>
  <c r="Q30" i="4" s="1"/>
  <c r="M40" i="4"/>
  <c r="Q13" i="4"/>
  <c r="I52" i="4"/>
  <c r="Q19" i="4"/>
  <c r="I47" i="4"/>
  <c r="I51" i="4"/>
  <c r="I50" i="4"/>
  <c r="J40" i="4"/>
  <c r="C40" i="4"/>
  <c r="H40" i="4"/>
  <c r="G40" i="4"/>
  <c r="E40" i="4"/>
  <c r="I46" i="4"/>
  <c r="K40" i="4"/>
  <c r="F40" i="4"/>
  <c r="D40" i="4"/>
  <c r="O3" i="4"/>
  <c r="O11" i="4"/>
  <c r="I56" i="4"/>
  <c r="J53" i="4" s="1"/>
  <c r="N41" i="4" l="1"/>
  <c r="Q12" i="4"/>
  <c r="R12" i="4" s="1"/>
  <c r="J48" i="4"/>
  <c r="C48" i="4" s="1"/>
  <c r="K41" i="4"/>
  <c r="H41" i="4"/>
  <c r="O40" i="4"/>
  <c r="E41" i="4"/>
  <c r="J46" i="4"/>
  <c r="C46" i="4" s="1"/>
  <c r="J52" i="4"/>
  <c r="E52" i="4" s="1"/>
  <c r="J50" i="4"/>
  <c r="E50" i="4" s="1"/>
  <c r="J51" i="4"/>
  <c r="E51" i="4" s="1"/>
  <c r="J47" i="4"/>
  <c r="E47" i="4" s="1"/>
  <c r="E48" i="4"/>
  <c r="G48" i="4" l="1"/>
  <c r="G47" i="4"/>
  <c r="O41" i="4"/>
  <c r="Q42" i="4" s="1"/>
  <c r="G51" i="4"/>
  <c r="C51" i="4"/>
  <c r="C50" i="4"/>
  <c r="G50" i="4"/>
  <c r="G46" i="4"/>
  <c r="E46" i="4"/>
  <c r="C47" i="4"/>
  <c r="C52" i="4"/>
  <c r="G52" i="4"/>
  <c r="I45" i="4" l="1"/>
  <c r="I54" i="4" s="1"/>
  <c r="J45" i="4" l="1"/>
  <c r="E45" i="4" l="1"/>
  <c r="E54" i="4" s="1"/>
  <c r="J54" i="4"/>
  <c r="G45" i="4"/>
  <c r="G54" i="4" s="1"/>
  <c r="C45" i="4"/>
  <c r="C5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Nancy M. Voiselle</author>
  </authors>
  <commentList>
    <comment ref="G4" authorId="0" shapeId="0" xr:uid="{C4F1BAA9-4563-48DA-B9F1-C5E4CB8197D0}">
      <text>
        <r>
          <rPr>
            <b/>
            <sz val="9"/>
            <color indexed="81"/>
            <rFont val="Tahoma"/>
            <family val="2"/>
          </rPr>
          <t>raised each unit $17 to cover commons cleaning</t>
        </r>
      </text>
    </comment>
    <comment ref="B5" authorId="1" shapeId="0" xr:uid="{00000000-0006-0000-0100-000001000000}">
      <text>
        <r>
          <rPr>
            <sz val="11"/>
            <color theme="1"/>
            <rFont val="Calibri"/>
            <family val="2"/>
            <scheme val="minor"/>
          </rPr>
          <t>$4,512 paid in June, balance of $4,288 in July. Owners paid throughout June, July, August.</t>
        </r>
      </text>
    </comment>
    <comment ref="B8" authorId="1" shapeId="0" xr:uid="{00000000-0006-0000-0100-000002000000}">
      <text>
        <r>
          <rPr>
            <b/>
            <sz val="9"/>
            <color indexed="81"/>
            <rFont val="Tahoma"/>
            <family val="2"/>
          </rPr>
          <t>late payment fees, e.g.</t>
        </r>
      </text>
    </comment>
    <comment ref="F14" authorId="0" shapeId="0" xr:uid="{FD868069-8405-45BD-8E77-8D98409640D8}">
      <text>
        <r>
          <rPr>
            <b/>
            <sz val="9"/>
            <color indexed="81"/>
            <rFont val="Tahoma"/>
            <family val="2"/>
          </rPr>
          <t>Paint/caulk/pressure wash 1168</t>
        </r>
      </text>
    </comment>
    <comment ref="G14" authorId="0" shapeId="0" xr:uid="{8F0E0FB0-1E34-4E40-B206-565DA853E2DF}">
      <text>
        <r>
          <rPr>
            <b/>
            <sz val="9"/>
            <color indexed="81"/>
            <rFont val="Tahoma"/>
            <family val="2"/>
          </rPr>
          <t>Reinstall upside-down window unit 1154-102</t>
        </r>
      </text>
    </comment>
    <comment ref="L17" authorId="0" shapeId="0" xr:uid="{65915A9B-D74C-4140-A261-E740783AC1EB}">
      <text>
        <r>
          <rPr>
            <b/>
            <sz val="9"/>
            <color indexed="81"/>
            <rFont val="Tahoma"/>
            <family val="2"/>
          </rPr>
          <t>paid in early May</t>
        </r>
      </text>
    </comment>
    <comment ref="P17" authorId="0" shapeId="0" xr:uid="{A5A9DF67-A15C-46A7-A265-9E2C1E31E691}">
      <text>
        <r>
          <rPr>
            <b/>
            <sz val="9"/>
            <color indexed="81"/>
            <rFont val="Tahoma"/>
            <family val="2"/>
          </rPr>
          <t>Initiated service Nov and increased fees Nov</t>
        </r>
      </text>
    </comment>
    <comment ref="B18" authorId="1" shapeId="0" xr:uid="{00000000-0006-0000-0100-000004000000}">
      <text>
        <r>
          <rPr>
            <b/>
            <sz val="9"/>
            <color indexed="81"/>
            <rFont val="Tahoma"/>
            <family val="2"/>
          </rPr>
          <t>Lane's Pest Control</t>
        </r>
      </text>
    </comment>
    <comment ref="B19" authorId="1" shapeId="0" xr:uid="{00000000-0006-0000-0100-000005000000}">
      <text>
        <r>
          <rPr>
            <b/>
            <sz val="9"/>
            <color indexed="81"/>
            <rFont val="Tahoma"/>
            <family val="2"/>
          </rPr>
          <t>Lane's Pest Control</t>
        </r>
      </text>
    </comment>
    <comment ref="B20" authorId="1" shapeId="0" xr:uid="{00000000-0006-0000-0100-000006000000}">
      <text>
        <r>
          <rPr>
            <b/>
            <sz val="9"/>
            <color indexed="81"/>
            <rFont val="Tahoma"/>
            <family val="2"/>
          </rPr>
          <t>Thyssen-Krupp expires ___???______</t>
        </r>
      </text>
    </comment>
    <comment ref="P20" authorId="0" shapeId="0" xr:uid="{C5E62F84-E013-451B-AE07-4BFC511F15A0}">
      <text>
        <r>
          <rPr>
            <b/>
            <sz val="9"/>
            <color indexed="81"/>
            <rFont val="Tahoma"/>
            <family val="2"/>
          </rPr>
          <t>Auto increase in contract</t>
        </r>
      </text>
    </comment>
    <comment ref="B21" authorId="1" shapeId="0" xr:uid="{00000000-0006-0000-0100-000007000000}">
      <text>
        <r>
          <rPr>
            <b/>
            <sz val="9"/>
            <color indexed="81"/>
            <rFont val="Tahoma"/>
            <family val="2"/>
          </rPr>
          <t>3x35</t>
        </r>
      </text>
    </comment>
    <comment ref="B22" authorId="1" shapeId="0" xr:uid="{00000000-0006-0000-0100-000008000000}">
      <text>
        <r>
          <rPr>
            <b/>
            <sz val="9"/>
            <color indexed="81"/>
            <rFont val="Tahoma"/>
            <family val="2"/>
          </rPr>
          <t>3x135</t>
        </r>
      </text>
    </comment>
    <comment ref="B24" authorId="1" shapeId="0" xr:uid="{00000000-0006-0000-0100-000009000000}">
      <text>
        <r>
          <rPr>
            <b/>
            <sz val="9"/>
            <color indexed="81"/>
            <rFont val="Tahoma"/>
            <family val="2"/>
          </rPr>
          <t>United Fire Alarm Services (UFAS)</t>
        </r>
      </text>
    </comment>
    <comment ref="B26" authorId="1" shapeId="0" xr:uid="{00000000-0006-0000-0100-00000A000000}">
      <text>
        <r>
          <rPr>
            <b/>
            <sz val="9"/>
            <color indexed="81"/>
            <rFont val="Tahoma"/>
            <family val="2"/>
          </rPr>
          <t>AAAA  - no annual contract</t>
        </r>
      </text>
    </comment>
    <comment ref="L26" authorId="0" shapeId="0" xr:uid="{D6F53303-D233-4B60-A4AB-672448A0819A}">
      <text>
        <r>
          <rPr>
            <b/>
            <sz val="9"/>
            <color indexed="81"/>
            <rFont val="Tahoma"/>
            <family val="2"/>
          </rPr>
          <t>Frozen pipes repair</t>
        </r>
      </text>
    </comment>
    <comment ref="E27" authorId="0" shapeId="0" xr:uid="{AC11EE82-D8B5-4A5D-8B46-61518662F9EF}">
      <text>
        <r>
          <rPr>
            <b/>
            <sz val="9"/>
            <color indexed="81"/>
            <rFont val="Tahoma"/>
            <family val="2"/>
          </rPr>
          <t>vendor lost check, so this payment was for prior fiscal year</t>
        </r>
      </text>
    </comment>
    <comment ref="B28" authorId="1" shapeId="0" xr:uid="{00000000-0006-0000-0100-00000B000000}">
      <text>
        <r>
          <rPr>
            <b/>
            <sz val="9"/>
            <color indexed="81"/>
            <rFont val="Tahoma"/>
            <family val="2"/>
          </rPr>
          <t>$45 trip fee, $5 per extinguisher (12 in regime 4, 2 at YC) = $115. If need re-charging, will be higher cost. Assume $45 trip fee + 10 to YC (55) leaving $60 charged to Regime IV.</t>
        </r>
      </text>
    </comment>
    <comment ref="C31" authorId="1" shapeId="0" xr:uid="{00000000-0006-0000-0100-00000C000000}">
      <text>
        <r>
          <rPr>
            <b/>
            <sz val="9"/>
            <color indexed="81"/>
            <rFont val="Tahoma"/>
            <family val="2"/>
          </rPr>
          <t>In July, BIYC invoiced for May and June shared utilities. Did no bill for July in July until Erin discovered it in October.</t>
        </r>
      </text>
    </comment>
    <comment ref="F31" authorId="0" shapeId="0" xr:uid="{9AEBCE20-36FF-4689-BD54-4589BC015033}">
      <text>
        <r>
          <rPr>
            <b/>
            <sz val="9"/>
            <color indexed="81"/>
            <rFont val="Tahoma"/>
            <family val="2"/>
          </rPr>
          <t>paid for a month back in prior fiscal year</t>
        </r>
      </text>
    </comment>
    <comment ref="B32" authorId="1" shapeId="0" xr:uid="{00000000-0006-0000-0100-00000D000000}">
      <text>
        <r>
          <rPr>
            <b/>
            <sz val="9"/>
            <color indexed="81"/>
            <rFont val="Tahoma"/>
            <family val="2"/>
          </rPr>
          <t>Santee Electric Cooperative</t>
        </r>
      </text>
    </comment>
    <comment ref="L32" authorId="0" shapeId="0" xr:uid="{CE93AADD-F351-4C48-9023-E9F06074C81C}">
      <text>
        <r>
          <rPr>
            <b/>
            <sz val="9"/>
            <color indexed="81"/>
            <rFont val="Tahoma"/>
            <family val="2"/>
          </rPr>
          <t>March</t>
        </r>
      </text>
    </comment>
    <comment ref="M32" authorId="0" shapeId="0" xr:uid="{4D2CFA94-2C51-4965-91C2-4CC03812AF39}">
      <text>
        <r>
          <rPr>
            <b/>
            <sz val="9"/>
            <color indexed="81"/>
            <rFont val="Tahoma"/>
            <family val="2"/>
          </rPr>
          <t>April</t>
        </r>
      </text>
    </comment>
    <comment ref="B33" authorId="1" shapeId="0" xr:uid="{00000000-0006-0000-0100-00000E000000}">
      <text>
        <r>
          <rPr>
            <b/>
            <sz val="9"/>
            <color indexed="81"/>
            <rFont val="Tahoma"/>
            <family val="2"/>
          </rPr>
          <t>Southern Coastal Cable</t>
        </r>
      </text>
    </comment>
    <comment ref="B36" authorId="1" shapeId="0" xr:uid="{00000000-0006-0000-0100-00000F000000}">
      <text>
        <r>
          <rPr>
            <b/>
            <sz val="9"/>
            <color indexed="81"/>
            <rFont val="Tahoma"/>
            <family val="2"/>
          </rPr>
          <t>&lt; or = $1 million in value per building is invoiced by American Bankers; Ed Smith Agency handles premium for excess above $1 million in value. DUE EARLY JULY</t>
        </r>
      </text>
    </comment>
    <comment ref="O36" authorId="0" shapeId="0" xr:uid="{6D03C884-9EEC-41F4-AA09-26F306515D83}">
      <text>
        <r>
          <rPr>
            <b/>
            <sz val="9"/>
            <color indexed="81"/>
            <rFont val="Tahoma"/>
            <family val="2"/>
          </rPr>
          <t>Part of Flood insurance is paid in June, part in July.</t>
        </r>
      </text>
    </comment>
    <comment ref="B37" authorId="1" shapeId="0" xr:uid="{00000000-0006-0000-0100-000010000000}">
      <text>
        <r>
          <rPr>
            <b/>
            <sz val="9"/>
            <color indexed="81"/>
            <rFont val="Tahoma"/>
            <family val="2"/>
          </rPr>
          <t>Usually, homeowner is invoiced in two payments: first one is an estimated payment of approximately half; second is the balance due after a final bill has been sent. DUE now JUNE &amp; JULY.</t>
        </r>
      </text>
    </comment>
    <comment ref="B39" authorId="1" shapeId="0" xr:uid="{00000000-0006-0000-0100-000011000000}">
      <text>
        <r>
          <rPr>
            <sz val="9"/>
            <color indexed="81"/>
            <rFont val="Tahoma"/>
            <family val="2"/>
          </rPr>
          <t>Insurance premiums are paid from funds transferred from reserves to operating, Owners invoiced and when all payments are received funds are transferred back from Operating to Reserve account. GOING FORWARD FOR INSURANCE RENEWING JUNE/JULY 2018, OWNERS WILL PREPAY TO ELIMINATE THE ENCUMBRANCE OF RESERVES FOR PAYMENT OF PREMIUMS SO THAT BUILDING PAINTING CAN BE ACCOMPLISHED WITHOUT DEPLETING RESERVES.</t>
        </r>
      </text>
    </comment>
    <comment ref="C44" authorId="1" shapeId="0" xr:uid="{00000000-0006-0000-0100-000012000000}">
      <text>
        <r>
          <rPr>
            <b/>
            <sz val="9"/>
            <color indexed="81"/>
            <rFont val="Tahoma"/>
            <family val="2"/>
          </rPr>
          <t>Townhouse all bldgs</t>
        </r>
      </text>
    </comment>
    <comment ref="E44" authorId="1" shapeId="0" xr:uid="{00000000-0006-0000-0100-000013000000}">
      <text>
        <r>
          <rPr>
            <b/>
            <sz val="9"/>
            <color indexed="81"/>
            <rFont val="Tahoma"/>
            <family val="2"/>
          </rPr>
          <t>Flats Bldgs 1 &amp; 3</t>
        </r>
      </text>
    </comment>
    <comment ref="G44" authorId="1" shapeId="0" xr:uid="{00000000-0006-0000-0100-000014000000}">
      <text>
        <r>
          <rPr>
            <b/>
            <sz val="9"/>
            <color indexed="81"/>
            <rFont val="Tahoma"/>
            <family val="2"/>
          </rPr>
          <t>Flats Bldg 2 only</t>
        </r>
      </text>
    </comment>
    <comment ref="B49" authorId="1" shapeId="0" xr:uid="{00000000-0006-0000-0100-000015000000}">
      <text>
        <r>
          <rPr>
            <b/>
            <sz val="9"/>
            <color indexed="81"/>
            <rFont val="Tahoma"/>
            <family val="2"/>
          </rPr>
          <t>Funded from reserves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Nancy M. Voiselle</author>
    <author>User</author>
  </authors>
  <commentList>
    <comment ref="B5" authorId="0" shapeId="0" xr:uid="{5CF60EA0-7B72-4FBD-8221-AB984189D00C}">
      <text>
        <r>
          <rPr>
            <sz val="11"/>
            <color theme="1"/>
            <rFont val="Calibri"/>
            <family val="2"/>
            <scheme val="minor"/>
          </rPr>
          <t>$4,512 paid in June, balance of $4,288 in July. Owners paid throughout June, July, August.</t>
        </r>
      </text>
    </comment>
    <comment ref="M6" authorId="1" shapeId="0" xr:uid="{72ACC54D-88BD-4D19-B51A-F46D7FED5206}">
      <text>
        <r>
          <rPr>
            <b/>
            <sz val="9"/>
            <color indexed="81"/>
            <rFont val="Tahoma"/>
            <family val="2"/>
          </rPr>
          <t>Casualty and General Liability policies are paid from payments made by owners from March through June, paid beginning in May and continuing into July/August for flood policies.</t>
        </r>
      </text>
    </comment>
    <comment ref="B7" authorId="0" shapeId="0" xr:uid="{B8C5F7DA-2A79-4FE5-A1E1-6EBE3DD24B98}">
      <text>
        <r>
          <rPr>
            <b/>
            <sz val="9"/>
            <color indexed="81"/>
            <rFont val="Tahoma"/>
            <family val="2"/>
          </rPr>
          <t>late payment fees, e.g.</t>
        </r>
      </text>
    </comment>
    <comment ref="B13" authorId="0" shapeId="0" xr:uid="{CFC9E06B-54A7-4E0D-8B69-C29B13723BEC}">
      <text>
        <r>
          <rPr>
            <b/>
            <sz val="9"/>
            <color indexed="81"/>
            <rFont val="Tahoma"/>
            <family val="2"/>
          </rPr>
          <t>2017 Pressure wash, paint, caulk one building $25K</t>
        </r>
      </text>
    </comment>
    <comment ref="B17" authorId="0" shapeId="0" xr:uid="{6C595E8F-1265-4FA9-9883-75804B421BFA}">
      <text>
        <r>
          <rPr>
            <b/>
            <sz val="9"/>
            <color indexed="81"/>
            <rFont val="Tahoma"/>
            <family val="2"/>
          </rPr>
          <t>Lane's Pest Control</t>
        </r>
      </text>
    </comment>
    <comment ref="B18" authorId="0" shapeId="0" xr:uid="{02C5E3DB-6E2A-4FD2-BC85-E317FC49C8F7}">
      <text>
        <r>
          <rPr>
            <b/>
            <sz val="9"/>
            <color indexed="81"/>
            <rFont val="Tahoma"/>
            <family val="2"/>
          </rPr>
          <t>Lane's Pest Control</t>
        </r>
      </text>
    </comment>
    <comment ref="B19" authorId="0" shapeId="0" xr:uid="{921190AE-C11B-4615-B886-E3275677D784}">
      <text>
        <r>
          <rPr>
            <b/>
            <sz val="9"/>
            <color indexed="81"/>
            <rFont val="Tahoma"/>
            <family val="2"/>
          </rPr>
          <t>Thyssen-Krupp expires ___???______</t>
        </r>
      </text>
    </comment>
    <comment ref="B20" authorId="0" shapeId="0" xr:uid="{B05429B5-8D5A-47A0-9059-74067B2DB99E}">
      <text>
        <r>
          <rPr>
            <b/>
            <sz val="9"/>
            <color indexed="81"/>
            <rFont val="Tahoma"/>
            <family val="2"/>
          </rPr>
          <t>3x35</t>
        </r>
      </text>
    </comment>
    <comment ref="B21" authorId="0" shapeId="0" xr:uid="{E2BABF52-0E36-4B5A-988B-2F9A8122A9DE}">
      <text>
        <r>
          <rPr>
            <b/>
            <sz val="9"/>
            <color indexed="81"/>
            <rFont val="Tahoma"/>
            <family val="2"/>
          </rPr>
          <t>3x135</t>
        </r>
      </text>
    </comment>
    <comment ref="B23" authorId="0" shapeId="0" xr:uid="{91B8E3E5-A0A3-48F7-8F83-D5A71B158A8C}">
      <text>
        <r>
          <rPr>
            <b/>
            <sz val="9"/>
            <color indexed="81"/>
            <rFont val="Tahoma"/>
            <family val="2"/>
          </rPr>
          <t>United Fire Alarm Services (UFAS)</t>
        </r>
      </text>
    </comment>
    <comment ref="B25" authorId="0" shapeId="0" xr:uid="{152BA17A-CE30-400D-BCD0-59DC21727F55}">
      <text>
        <r>
          <rPr>
            <b/>
            <sz val="9"/>
            <color indexed="81"/>
            <rFont val="Tahoma"/>
            <family val="2"/>
          </rPr>
          <t>AAAA  - no annual contract</t>
        </r>
      </text>
    </comment>
    <comment ref="B27" authorId="0" shapeId="0" xr:uid="{FA85F4BF-2284-4E17-815D-A795460EBED3}">
      <text>
        <r>
          <rPr>
            <b/>
            <sz val="9"/>
            <color indexed="81"/>
            <rFont val="Tahoma"/>
            <family val="2"/>
          </rPr>
          <t>$45 trip fee, $5 per extinguisher (12 in regime 4, 2 at YC) = $115. If need re-charging, will be higher cost. Assume $45 trip fee + 10 to YC (55) leaving $60 charged to Regime IV.</t>
        </r>
      </text>
    </comment>
    <comment ref="B30" authorId="0" shapeId="0" xr:uid="{50907AB4-B979-4035-8F2D-2E171B402292}">
      <text>
        <r>
          <rPr>
            <b/>
            <sz val="9"/>
            <color indexed="81"/>
            <rFont val="Tahoma"/>
            <family val="2"/>
          </rPr>
          <t>Santee Electric Cooperative</t>
        </r>
      </text>
    </comment>
    <comment ref="B31" authorId="0" shapeId="0" xr:uid="{738B8F0A-0299-41B7-A7D6-D12617205CDD}">
      <text>
        <r>
          <rPr>
            <b/>
            <sz val="9"/>
            <color indexed="81"/>
            <rFont val="Tahoma"/>
            <family val="2"/>
          </rPr>
          <t>Southern Coastal Cable</t>
        </r>
      </text>
    </comment>
    <comment ref="B33" authorId="0" shapeId="0" xr:uid="{3BD2A473-EAD2-4D71-8D94-9819F55A6CEB}">
      <text>
        <r>
          <rPr>
            <b/>
            <sz val="9"/>
            <color indexed="81"/>
            <rFont val="Tahoma"/>
            <family val="2"/>
          </rPr>
          <t>&lt; or = $1 million in value per building is invoiced by American Bankers; Ed Smith Agency handles premium for excess above $1 million in value. DUE EARLY JULY</t>
        </r>
      </text>
    </comment>
    <comment ref="B34" authorId="0" shapeId="0" xr:uid="{C70F1A2C-9177-493E-AB9A-A8ED2A6FA3B8}">
      <text>
        <r>
          <rPr>
            <b/>
            <sz val="9"/>
            <color indexed="81"/>
            <rFont val="Tahoma"/>
            <family val="2"/>
          </rPr>
          <t>Homeowners start paying March, choose payments (one, two or three), and make a final payment after we know what the premium total is in July.</t>
        </r>
      </text>
    </comment>
    <comment ref="B36" authorId="0" shapeId="0" xr:uid="{D199FE0A-C0F4-42EF-9519-ECD4946CF682}">
      <text>
        <r>
          <rPr>
            <sz val="9"/>
            <color indexed="81"/>
            <rFont val="Tahoma"/>
            <family val="2"/>
          </rPr>
          <t>Insurance premiums are paid from funds transferred from reserves to operating, Owners invoiced and when all payments are received funds are transferred back from Operating to Reserve account. GOING FORWARD FOR INSURANCE RENEWING JUNE/JULY 2018, OWNERS WILL PREPAY TO ELIMINATE THE ENCUMBRANCE OF RESERVES FOR PAYMENT OF PREMIUMS SO THAT BUILDING PAINTING CAN BE ACCOMPLISHED WITHOUT DEPLETING RESERVES.</t>
        </r>
      </text>
    </comment>
    <comment ref="C41" authorId="0" shapeId="0" xr:uid="{08AD2CBD-AC1E-40EB-9CDA-ECBABF06E708}">
      <text>
        <r>
          <rPr>
            <b/>
            <sz val="9"/>
            <color indexed="81"/>
            <rFont val="Tahoma"/>
            <family val="2"/>
          </rPr>
          <t>Townhouse all bldgs</t>
        </r>
      </text>
    </comment>
    <comment ref="E41" authorId="0" shapeId="0" xr:uid="{2043F1B6-5124-4826-A461-3FAA95B2402A}">
      <text>
        <r>
          <rPr>
            <b/>
            <sz val="9"/>
            <color indexed="81"/>
            <rFont val="Tahoma"/>
            <family val="2"/>
          </rPr>
          <t>Flats Bldgs 1 &amp; 3</t>
        </r>
      </text>
    </comment>
    <comment ref="G41" authorId="0" shapeId="0" xr:uid="{79604D0E-268E-4A0A-BCB4-4A748269581F}">
      <text>
        <r>
          <rPr>
            <b/>
            <sz val="9"/>
            <color indexed="81"/>
            <rFont val="Tahoma"/>
            <family val="2"/>
          </rPr>
          <t>Flats Bldg 2 only</t>
        </r>
      </text>
    </comment>
    <comment ref="B46" authorId="0" shapeId="0" xr:uid="{89DD225A-9619-484B-938D-B27E56302E8A}">
      <text>
        <r>
          <rPr>
            <b/>
            <sz val="9"/>
            <color indexed="81"/>
            <rFont val="Tahoma"/>
            <family val="2"/>
          </rPr>
          <t>Funded from reserves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Nancy M. Voiselle</author>
  </authors>
  <commentList>
    <comment ref="N7" authorId="0" shapeId="0" xr:uid="{1EF96B70-CFCA-4C17-B116-C45BC7F783E9}">
      <text>
        <r>
          <rPr>
            <b/>
            <sz val="9"/>
            <color indexed="81"/>
            <rFont val="Tahoma"/>
            <family val="2"/>
          </rPr>
          <t>Casualty and General Liability policies are paid from payments made by owners from March through June, paid beginning in May and continuing into July/August for flood policies.</t>
        </r>
      </text>
    </comment>
    <comment ref="C8" authorId="1" shapeId="0" xr:uid="{CA40F94B-BF9B-4524-9E88-68B6E02D51EF}">
      <text>
        <r>
          <rPr>
            <b/>
            <sz val="9"/>
            <color indexed="81"/>
            <rFont val="Tahoma"/>
            <family val="2"/>
          </rPr>
          <t>late payment fees, e.g.</t>
        </r>
      </text>
    </comment>
    <comment ref="G9" authorId="0" shapeId="0" xr:uid="{A170F52E-9974-4F51-ADAA-ADC02665A1B9}">
      <text>
        <r>
          <rPr>
            <b/>
            <sz val="9"/>
            <color indexed="81"/>
            <rFont val="Tahoma"/>
            <family val="2"/>
          </rPr>
          <t>Painting 1154 5610+5667</t>
        </r>
      </text>
    </comment>
    <comment ref="I9" authorId="0" shapeId="0" xr:uid="{85CDADFB-AB64-4E1E-B591-E99CE9AC63F0}">
      <text>
        <r>
          <rPr>
            <b/>
            <sz val="9"/>
            <color indexed="81"/>
            <rFont val="Tahoma"/>
            <family val="2"/>
          </rPr>
          <t>Added scope on 1168 building and pressure washing band on 1146</t>
        </r>
      </text>
    </comment>
    <comment ref="C14" authorId="1" shapeId="0" xr:uid="{D4F26139-1D56-45AD-A136-3BF471EF191B}">
      <text>
        <r>
          <rPr>
            <b/>
            <sz val="9"/>
            <color indexed="81"/>
            <rFont val="Tahoma"/>
            <family val="2"/>
          </rPr>
          <t>2017 Pressure wash, paint, caulk one building $25K</t>
        </r>
      </text>
    </comment>
    <comment ref="D15" authorId="0" shapeId="0" xr:uid="{D875A2AC-07D1-4FF8-AF54-9AA5D039DC8C}">
      <text>
        <r>
          <rPr>
            <b/>
            <sz val="9"/>
            <color indexed="81"/>
            <rFont val="Tahoma"/>
            <family val="2"/>
          </rPr>
          <t>Drone flight for 1146 gutters</t>
        </r>
      </text>
    </comment>
    <comment ref="C18" authorId="1" shapeId="0" xr:uid="{C4753435-56C5-40B6-82C2-D3E489F2AEF1}">
      <text>
        <r>
          <rPr>
            <b/>
            <sz val="9"/>
            <color indexed="81"/>
            <rFont val="Tahoma"/>
            <family val="2"/>
          </rPr>
          <t>Lane's Pest Control</t>
        </r>
      </text>
    </comment>
    <comment ref="C19" authorId="1" shapeId="0" xr:uid="{1278A52C-440D-4B84-B0AA-120740449206}">
      <text>
        <r>
          <rPr>
            <b/>
            <sz val="9"/>
            <color indexed="81"/>
            <rFont val="Tahoma"/>
            <family val="2"/>
          </rPr>
          <t>Lane's Pest Control</t>
        </r>
      </text>
    </comment>
    <comment ref="C20" authorId="1" shapeId="0" xr:uid="{AD87B0C8-DC0C-46BD-B3AE-E946DE50E49A}">
      <text>
        <r>
          <rPr>
            <b/>
            <sz val="9"/>
            <color indexed="81"/>
            <rFont val="Tahoma"/>
            <family val="2"/>
          </rPr>
          <t>Thyssen-Krupp expires ___???______</t>
        </r>
      </text>
    </comment>
    <comment ref="C21" authorId="1" shapeId="0" xr:uid="{1746FCB0-0E64-4527-9A22-32B8A4C723A4}">
      <text>
        <r>
          <rPr>
            <b/>
            <sz val="9"/>
            <color indexed="81"/>
            <rFont val="Tahoma"/>
            <family val="2"/>
          </rPr>
          <t>3x35</t>
        </r>
      </text>
    </comment>
    <comment ref="C22" authorId="1" shapeId="0" xr:uid="{DF1F4383-8CC4-41F8-B006-4D018BF2D5AD}">
      <text>
        <r>
          <rPr>
            <b/>
            <sz val="9"/>
            <color indexed="81"/>
            <rFont val="Tahoma"/>
            <family val="2"/>
          </rPr>
          <t>3x135</t>
        </r>
      </text>
    </comment>
    <comment ref="C24" authorId="1" shapeId="0" xr:uid="{E6C65227-C669-45EA-9960-4F381A4EEED1}">
      <text>
        <r>
          <rPr>
            <b/>
            <sz val="9"/>
            <color indexed="81"/>
            <rFont val="Tahoma"/>
            <family val="2"/>
          </rPr>
          <t>United Fire Alarm Services (UFAS)</t>
        </r>
      </text>
    </comment>
    <comment ref="C26" authorId="1" shapeId="0" xr:uid="{F8D35DD1-A3DE-4C6D-8710-8A7B1DD13ED9}">
      <text>
        <r>
          <rPr>
            <b/>
            <sz val="9"/>
            <color indexed="81"/>
            <rFont val="Tahoma"/>
            <family val="2"/>
          </rPr>
          <t>AAAA  - no annual contract</t>
        </r>
      </text>
    </comment>
    <comment ref="C28" authorId="1" shapeId="0" xr:uid="{E52FF0B2-CFDE-4553-8A86-D54AFACC8813}">
      <text>
        <r>
          <rPr>
            <b/>
            <sz val="9"/>
            <color indexed="81"/>
            <rFont val="Tahoma"/>
            <family val="2"/>
          </rPr>
          <t>$45 trip fee, $5 per extinguisher (12 in regime 4, 2 at YC) = $115. If need re-charging, will be higher cost. Assume $45 trip fee + 10 to YC (55) leaving $60 charged to Regime IV.</t>
        </r>
      </text>
    </comment>
    <comment ref="G30" authorId="0" shapeId="0" xr:uid="{BC1D4D01-8F28-4B0F-A87B-2DF7F376A6D5}">
      <text>
        <r>
          <rPr>
            <b/>
            <sz val="9"/>
            <color indexed="81"/>
            <rFont val="Tahoma"/>
            <family val="2"/>
          </rPr>
          <t>Two months' expense</t>
        </r>
      </text>
    </comment>
    <comment ref="C31" authorId="1" shapeId="0" xr:uid="{E6F019CA-3420-4CEB-9E0B-2256BBE78590}">
      <text>
        <r>
          <rPr>
            <b/>
            <sz val="9"/>
            <color indexed="81"/>
            <rFont val="Tahoma"/>
            <family val="2"/>
          </rPr>
          <t>Santee Electric Cooperative</t>
        </r>
      </text>
    </comment>
    <comment ref="C32" authorId="1" shapeId="0" xr:uid="{A697D2B8-1C30-4C29-BE64-6BB588865C6E}">
      <text>
        <r>
          <rPr>
            <b/>
            <sz val="9"/>
            <color indexed="81"/>
            <rFont val="Tahoma"/>
            <family val="2"/>
          </rPr>
          <t>Southern Coastal Cable</t>
        </r>
      </text>
    </comment>
    <comment ref="C33" authorId="0" shapeId="0" xr:uid="{D6521AC3-F584-433D-801D-1A1370738C79}">
      <text>
        <r>
          <rPr>
            <b/>
            <sz val="9"/>
            <color indexed="81"/>
            <rFont val="Tahoma"/>
            <family val="2"/>
          </rPr>
          <t>Owners prepay, and regime pays premium.</t>
        </r>
      </text>
    </comment>
    <comment ref="C34" authorId="1" shapeId="0" xr:uid="{A4730600-EC72-415E-92F8-1CCDD293317D}">
      <text>
        <r>
          <rPr>
            <b/>
            <sz val="9"/>
            <color indexed="81"/>
            <rFont val="Tahoma"/>
            <family val="2"/>
          </rPr>
          <t>&lt; or = $1 million in value per building is invoiced by American Bankers in June. Ed Smith Agency handles the premium for &gt;or= $1million value policy, due early July.</t>
        </r>
      </text>
    </comment>
    <comment ref="D39" authorId="0" shapeId="0" xr:uid="{F55481C1-63F7-4C45-B772-C744A80FEA50}">
      <text>
        <r>
          <rPr>
            <b/>
            <sz val="9"/>
            <color indexed="81"/>
            <rFont val="Tahoma"/>
            <family val="2"/>
          </rPr>
          <t>59 - Harland checks
49 - Harland checks
1084 - Knox Boxes + signs</t>
        </r>
      </text>
    </comment>
    <comment ref="E39" authorId="0" shapeId="0" xr:uid="{5639398C-208A-483F-A659-B14DCC759AB1}">
      <text>
        <r>
          <rPr>
            <b/>
            <sz val="9"/>
            <color indexed="81"/>
            <rFont val="Tahoma"/>
            <family val="2"/>
          </rPr>
          <t>Cleared tree root blockage in pavers driveway 1,562
Fire extinguishers for garages 327
CPA initial setup, checks 289</t>
        </r>
      </text>
    </comment>
    <comment ref="F39" authorId="0" shapeId="0" xr:uid="{7659D706-A31C-4504-B9A9-EAE219015C60}">
      <text>
        <r>
          <rPr>
            <b/>
            <sz val="9"/>
            <color indexed="81"/>
            <rFont val="Tahoma"/>
            <family val="2"/>
          </rPr>
          <t>new locks for rear garage doors, keys, labor 986</t>
        </r>
      </text>
    </comment>
    <comment ref="H39" authorId="0" shapeId="0" xr:uid="{E01FEDDC-C3E7-4510-B9D8-6030361459A5}">
      <text>
        <r>
          <rPr>
            <b/>
            <sz val="9"/>
            <color indexed="81"/>
            <rFont val="Tahoma"/>
            <family val="2"/>
          </rPr>
          <t>Elevator service not in contract</t>
        </r>
      </text>
    </comment>
    <comment ref="J39" authorId="0" shapeId="0" xr:uid="{9FAAD056-29F1-4AE2-A8DD-1FF929DBDB11}">
      <text>
        <r>
          <rPr>
            <b/>
            <sz val="9"/>
            <color indexed="81"/>
            <rFont val="Tahoma"/>
            <family val="2"/>
          </rPr>
          <t>1154 bldg drainage clog from tree roots, sand and rock 1,800
New garage door opener for LePhew unit $545
Garage door opener light repair Voiselle unit $40</t>
        </r>
      </text>
    </comment>
    <comment ref="C40" authorId="1" shapeId="0" xr:uid="{6CE4767F-65E2-48B3-800A-202B6CCBC749}">
      <text>
        <r>
          <rPr>
            <sz val="9"/>
            <color indexed="81"/>
            <rFont val="Tahoma"/>
            <family val="2"/>
          </rPr>
          <t>Insurance premiums are pre-paid by owners beginning in March and ending in June. Owners choose their own payment schedule of one, two or four payments based on an estimate. A final payment is due in July/August based on the final total of premium invoices.</t>
        </r>
      </text>
    </comment>
    <comment ref="D45" authorId="1" shapeId="0" xr:uid="{53503DC8-8F52-4263-BA67-56D81745F400}">
      <text>
        <r>
          <rPr>
            <b/>
            <sz val="9"/>
            <color indexed="81"/>
            <rFont val="Tahoma"/>
            <family val="2"/>
          </rPr>
          <t>Townhouse all bldgs</t>
        </r>
      </text>
    </comment>
    <comment ref="F45" authorId="1" shapeId="0" xr:uid="{EF12ECA6-C5A8-4754-B391-007E1F113894}">
      <text>
        <r>
          <rPr>
            <b/>
            <sz val="9"/>
            <color indexed="81"/>
            <rFont val="Tahoma"/>
            <family val="2"/>
          </rPr>
          <t>Flats Bldgs 1 &amp; 3</t>
        </r>
      </text>
    </comment>
    <comment ref="H45" authorId="1" shapeId="0" xr:uid="{1A39B67A-BEC8-4C2C-99C8-4A0F5C1BC31F}">
      <text>
        <r>
          <rPr>
            <b/>
            <sz val="9"/>
            <color indexed="81"/>
            <rFont val="Tahoma"/>
            <family val="2"/>
          </rPr>
          <t>Flats Bldg 2 only</t>
        </r>
      </text>
    </comment>
    <comment ref="C50" authorId="1" shapeId="0" xr:uid="{1D4C20DF-2A31-4BB4-8D73-32085EDA4502}">
      <text>
        <r>
          <rPr>
            <b/>
            <sz val="9"/>
            <color indexed="81"/>
            <rFont val="Tahoma"/>
            <family val="2"/>
          </rPr>
          <t>Funded from reserves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Nancy M. Voiselle</author>
  </authors>
  <commentList>
    <comment ref="N7" authorId="0" shapeId="0" xr:uid="{14C17C73-AB80-45F8-B887-F52675E9AF3D}">
      <text>
        <r>
          <rPr>
            <b/>
            <sz val="9"/>
            <color indexed="81"/>
            <rFont val="Tahoma"/>
            <family val="2"/>
          </rPr>
          <t>Casualty and General Liability policies are paid from payments made by owners from March through June, paid beginning in May and continuing into July/August for flood policies.</t>
        </r>
      </text>
    </comment>
    <comment ref="C8" authorId="1" shapeId="0" xr:uid="{9192303E-3B29-45BB-880F-DF357A5351A6}">
      <text>
        <r>
          <rPr>
            <b/>
            <sz val="9"/>
            <color indexed="81"/>
            <rFont val="Tahoma"/>
            <family val="2"/>
          </rPr>
          <t>late payment fees, e.g.</t>
        </r>
      </text>
    </comment>
    <comment ref="C14" authorId="1" shapeId="0" xr:uid="{CFF058AB-7ADF-4D5C-8FF4-13BDD52A1263}">
      <text>
        <r>
          <rPr>
            <b/>
            <sz val="9"/>
            <color indexed="81"/>
            <rFont val="Tahoma"/>
            <family val="2"/>
          </rPr>
          <t>2017 Pressure wash, paint, caulk one building $25K</t>
        </r>
      </text>
    </comment>
    <comment ref="C18" authorId="1" shapeId="0" xr:uid="{0E017BD2-B5DA-4922-A694-96E233DBFBB6}">
      <text>
        <r>
          <rPr>
            <b/>
            <sz val="9"/>
            <color indexed="81"/>
            <rFont val="Tahoma"/>
            <family val="2"/>
          </rPr>
          <t>Lane's Pest Control</t>
        </r>
      </text>
    </comment>
    <comment ref="C19" authorId="1" shapeId="0" xr:uid="{3A82EDEB-350A-44BC-B062-1859135D6B39}">
      <text>
        <r>
          <rPr>
            <b/>
            <sz val="9"/>
            <color indexed="81"/>
            <rFont val="Tahoma"/>
            <family val="2"/>
          </rPr>
          <t>Lane's Pest Control</t>
        </r>
      </text>
    </comment>
    <comment ref="C20" authorId="1" shapeId="0" xr:uid="{1D8EBD46-99E9-4162-AA57-01F4D171E05F}">
      <text>
        <r>
          <rPr>
            <b/>
            <sz val="9"/>
            <color indexed="81"/>
            <rFont val="Tahoma"/>
            <family val="2"/>
          </rPr>
          <t>Thyssen-Krupp expires ___???______</t>
        </r>
      </text>
    </comment>
    <comment ref="C21" authorId="1" shapeId="0" xr:uid="{E61F5C4E-04D1-4D04-ABE1-B210219B7791}">
      <text>
        <r>
          <rPr>
            <b/>
            <sz val="9"/>
            <color indexed="81"/>
            <rFont val="Tahoma"/>
            <family val="2"/>
          </rPr>
          <t>3x35</t>
        </r>
      </text>
    </comment>
    <comment ref="C22" authorId="1" shapeId="0" xr:uid="{F654E0E2-9203-423E-B812-F2AACA14E1D3}">
      <text>
        <r>
          <rPr>
            <b/>
            <sz val="9"/>
            <color indexed="81"/>
            <rFont val="Tahoma"/>
            <family val="2"/>
          </rPr>
          <t>3x135</t>
        </r>
      </text>
    </comment>
    <comment ref="C25" authorId="1" shapeId="0" xr:uid="{A5A5A822-95CD-4176-B744-BA1CA32432D4}">
      <text>
        <r>
          <rPr>
            <b/>
            <sz val="9"/>
            <color indexed="81"/>
            <rFont val="Tahoma"/>
            <family val="2"/>
          </rPr>
          <t>United Fire Alarm Services (UFAS)</t>
        </r>
      </text>
    </comment>
    <comment ref="C27" authorId="1" shapeId="0" xr:uid="{5182C52E-3018-4EB4-8B10-F5361B4AFDAA}">
      <text>
        <r>
          <rPr>
            <b/>
            <sz val="9"/>
            <color indexed="81"/>
            <rFont val="Tahoma"/>
            <family val="2"/>
          </rPr>
          <t>AAAA  - no annual contract</t>
        </r>
      </text>
    </comment>
    <comment ref="C29" authorId="1" shapeId="0" xr:uid="{9E10DC03-DC90-411F-86AE-5CFEC49B6B3A}">
      <text>
        <r>
          <rPr>
            <b/>
            <sz val="9"/>
            <color indexed="81"/>
            <rFont val="Tahoma"/>
            <family val="2"/>
          </rPr>
          <t>$45 trip fee, $5 per extinguisher (12 in regime 4, 2 at YC) = $115. If need re-charging, will be higher cost. Assume $45 trip fee + 10 to YC (55) leaving $60 charged to Regime IV.</t>
        </r>
      </text>
    </comment>
    <comment ref="C32" authorId="1" shapeId="0" xr:uid="{80E6F520-E9C2-4BD7-B66D-E89D8C6D2567}">
      <text>
        <r>
          <rPr>
            <b/>
            <sz val="9"/>
            <color indexed="81"/>
            <rFont val="Tahoma"/>
            <family val="2"/>
          </rPr>
          <t>Santee Electric Cooperative</t>
        </r>
      </text>
    </comment>
    <comment ref="C33" authorId="1" shapeId="0" xr:uid="{E5BFA7D3-08E5-4812-AA00-893D7CB6FA18}">
      <text>
        <r>
          <rPr>
            <b/>
            <sz val="9"/>
            <color indexed="81"/>
            <rFont val="Tahoma"/>
            <family val="2"/>
          </rPr>
          <t>Southern Coastal Cable</t>
        </r>
      </text>
    </comment>
    <comment ref="C34" authorId="0" shapeId="0" xr:uid="{6EC39085-E13E-43DF-9EEC-E5C8C7261149}">
      <text>
        <r>
          <rPr>
            <b/>
            <sz val="9"/>
            <color indexed="81"/>
            <rFont val="Tahoma"/>
            <family val="2"/>
          </rPr>
          <t>Owners prepay, and regime pays premium.</t>
        </r>
      </text>
    </comment>
    <comment ref="C35" authorId="1" shapeId="0" xr:uid="{7B18BC15-DB55-4BAA-B8E3-5A466EABEE69}">
      <text>
        <r>
          <rPr>
            <b/>
            <sz val="9"/>
            <color indexed="81"/>
            <rFont val="Tahoma"/>
            <family val="2"/>
          </rPr>
          <t>&lt; or = $1 million in value per building is invoiced by American Bankers in June. Ed Smith Agency handles the premium for &gt;or= $1million value policy, due early July.</t>
        </r>
      </text>
    </comment>
    <comment ref="C41" authorId="1" shapeId="0" xr:uid="{2247A402-9CBA-4593-9628-ED1B9F3CD0AA}">
      <text>
        <r>
          <rPr>
            <sz val="9"/>
            <color indexed="81"/>
            <rFont val="Tahoma"/>
            <family val="2"/>
          </rPr>
          <t>Insurance premiums are pre-paid by owners beginning in March and ending in June. Owners choose their own payment schedule of one, two or four payments based on an estimate. A final payment is due in July/August based on the final total of premium invoices.</t>
        </r>
      </text>
    </comment>
    <comment ref="D46" authorId="1" shapeId="0" xr:uid="{38FA3962-7736-41C1-AA11-3859004F1E2D}">
      <text>
        <r>
          <rPr>
            <b/>
            <sz val="9"/>
            <color indexed="81"/>
            <rFont val="Tahoma"/>
            <family val="2"/>
          </rPr>
          <t>Townhouse all bldgs</t>
        </r>
      </text>
    </comment>
    <comment ref="F46" authorId="1" shapeId="0" xr:uid="{890AE48B-731B-4989-B25B-C93354E29C97}">
      <text>
        <r>
          <rPr>
            <b/>
            <sz val="9"/>
            <color indexed="81"/>
            <rFont val="Tahoma"/>
            <family val="2"/>
          </rPr>
          <t>Flats Bldgs 1 &amp; 3</t>
        </r>
      </text>
    </comment>
    <comment ref="H46" authorId="1" shapeId="0" xr:uid="{E180991C-29FE-4EAE-A492-E7D01BF2A90E}">
      <text>
        <r>
          <rPr>
            <b/>
            <sz val="9"/>
            <color indexed="81"/>
            <rFont val="Tahoma"/>
            <family val="2"/>
          </rPr>
          <t>Flats Bldg 2 only</t>
        </r>
      </text>
    </comment>
    <comment ref="C51" authorId="1" shapeId="0" xr:uid="{177E0EE5-AA05-4B2F-8FB9-AF16D452DEEC}">
      <text>
        <r>
          <rPr>
            <b/>
            <sz val="9"/>
            <color indexed="81"/>
            <rFont val="Tahoma"/>
            <family val="2"/>
          </rPr>
          <t>Funded from reserves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Nancy M. Voiselle</author>
  </authors>
  <commentList>
    <comment ref="N7" authorId="0" shapeId="0" xr:uid="{36AC85F4-A403-4D1D-920A-28848B994539}">
      <text>
        <r>
          <rPr>
            <b/>
            <sz val="9"/>
            <color indexed="81"/>
            <rFont val="Tahoma"/>
            <family val="2"/>
          </rPr>
          <t>Casualty and General Liability policies are paid from payments made by owners from March through June, paid beginning in May and continuing into July/August for flood policies.</t>
        </r>
      </text>
    </comment>
    <comment ref="C8" authorId="1" shapeId="0" xr:uid="{C743F140-CE86-4926-8F17-9FEE03F82068}">
      <text>
        <r>
          <rPr>
            <b/>
            <sz val="9"/>
            <color indexed="81"/>
            <rFont val="Tahoma"/>
            <family val="2"/>
          </rPr>
          <t>late payment fees, e.g.</t>
        </r>
      </text>
    </comment>
    <comment ref="C14" authorId="1" shapeId="0" xr:uid="{B0F325BC-DD3E-4C88-A951-471C6A39FC73}">
      <text>
        <r>
          <rPr>
            <b/>
            <sz val="9"/>
            <color indexed="81"/>
            <rFont val="Tahoma"/>
            <family val="2"/>
          </rPr>
          <t>2017 Pressure wash, paint, caulk one building $25K</t>
        </r>
      </text>
    </comment>
    <comment ref="E14" authorId="0" shapeId="0" xr:uid="{61686456-BAEA-43EC-89BE-A436CAEB8CCA}">
      <text>
        <r>
          <rPr>
            <b/>
            <sz val="9"/>
            <color indexed="81"/>
            <rFont val="Tahoma"/>
            <family val="2"/>
          </rPr>
          <t>painting 1146</t>
        </r>
      </text>
    </comment>
    <comment ref="F14" authorId="0" shapeId="0" xr:uid="{5EE350B0-7A97-4F1E-8760-084196C750DA}">
      <text>
        <r>
          <rPr>
            <b/>
            <sz val="9"/>
            <color indexed="81"/>
            <rFont val="Tahoma"/>
            <family val="2"/>
          </rPr>
          <t>painting 1146</t>
        </r>
      </text>
    </comment>
    <comment ref="D17" authorId="0" shapeId="0" xr:uid="{0F1F36B1-9A51-4F43-8143-D77BB085A41B}">
      <text>
        <r>
          <rPr>
            <b/>
            <sz val="9"/>
            <color indexed="81"/>
            <rFont val="Tahoma"/>
            <family val="2"/>
          </rPr>
          <t>200 for June clenaing and 200 for July cleaning</t>
        </r>
      </text>
    </comment>
    <comment ref="G17" authorId="0" shapeId="0" xr:uid="{441C3732-0765-4DF1-AC8C-EC8E271FC728}">
      <text>
        <r>
          <rPr>
            <b/>
            <sz val="9"/>
            <color indexed="81"/>
            <rFont val="Tahoma"/>
            <family val="2"/>
          </rPr>
          <t>September check cashed in October</t>
        </r>
      </text>
    </comment>
    <comment ref="L17" authorId="0" shapeId="0" xr:uid="{1F56AB6B-4894-43B0-925E-F623A14084E1}">
      <text>
        <r>
          <rPr>
            <b/>
            <sz val="9"/>
            <color indexed="81"/>
            <rFont val="Tahoma"/>
            <family val="2"/>
          </rPr>
          <t>Check was not cashed in Feb</t>
        </r>
      </text>
    </comment>
    <comment ref="C18" authorId="1" shapeId="0" xr:uid="{9DB26D7B-5F1A-4E04-99E6-D40C15866453}">
      <text>
        <r>
          <rPr>
            <b/>
            <sz val="9"/>
            <color indexed="81"/>
            <rFont val="Tahoma"/>
            <family val="2"/>
          </rPr>
          <t>Lane's Pest Control</t>
        </r>
      </text>
    </comment>
    <comment ref="C19" authorId="1" shapeId="0" xr:uid="{A90E7866-B655-4D82-956B-DB69ECFF1541}">
      <text>
        <r>
          <rPr>
            <b/>
            <sz val="9"/>
            <color indexed="81"/>
            <rFont val="Tahoma"/>
            <family val="2"/>
          </rPr>
          <t>Lane's Pest Control</t>
        </r>
      </text>
    </comment>
    <comment ref="C20" authorId="1" shapeId="0" xr:uid="{F343D4F7-34F1-4E9B-A000-25FC40E71763}">
      <text>
        <r>
          <rPr>
            <b/>
            <sz val="9"/>
            <color indexed="81"/>
            <rFont val="Tahoma"/>
            <family val="2"/>
          </rPr>
          <t>Thyssen-Krupp expires ___???______</t>
        </r>
      </text>
    </comment>
    <comment ref="C21" authorId="1" shapeId="0" xr:uid="{B9AD6478-C1CC-47E8-9E45-BD8C758E59E1}">
      <text>
        <r>
          <rPr>
            <b/>
            <sz val="9"/>
            <color indexed="81"/>
            <rFont val="Tahoma"/>
            <family val="2"/>
          </rPr>
          <t>3x35</t>
        </r>
      </text>
    </comment>
    <comment ref="C22" authorId="1" shapeId="0" xr:uid="{2FBC3224-5ADC-41B8-A81B-68FB881F3554}">
      <text>
        <r>
          <rPr>
            <b/>
            <sz val="9"/>
            <color indexed="81"/>
            <rFont val="Tahoma"/>
            <family val="2"/>
          </rPr>
          <t>3x135</t>
        </r>
      </text>
    </comment>
    <comment ref="C25" authorId="1" shapeId="0" xr:uid="{EE7DA41F-85BB-4DBD-9996-F18F23CDC2C0}">
      <text>
        <r>
          <rPr>
            <b/>
            <sz val="9"/>
            <color indexed="81"/>
            <rFont val="Tahoma"/>
            <family val="2"/>
          </rPr>
          <t>United Fire Alarm Services (UFAS)</t>
        </r>
      </text>
    </comment>
    <comment ref="G27" authorId="0" shapeId="0" xr:uid="{DE3610A2-E48E-4E88-B883-AF82A1607236}">
      <text>
        <r>
          <rPr>
            <b/>
            <sz val="9"/>
            <color indexed="81"/>
            <rFont val="Tahoma"/>
            <family val="2"/>
          </rPr>
          <t>400+197 repairs to 1168-201 unit for collaped pipe stabilization and drywall repair/paint</t>
        </r>
      </text>
    </comment>
    <comment ref="C29" authorId="1" shapeId="0" xr:uid="{7F25BA50-CC08-4E1D-B594-2CCB9E5E0BCD}">
      <text>
        <r>
          <rPr>
            <b/>
            <sz val="9"/>
            <color indexed="81"/>
            <rFont val="Tahoma"/>
            <family val="2"/>
          </rPr>
          <t>$45 trip fee, $5 per extinguisher (12 in regime 4, 2 at YC) = $115. If need re-charging, will be higher cost. Assume $45 trip fee + 10 to YC (55) leaving $60 charged to Regime IV.</t>
        </r>
      </text>
    </comment>
    <comment ref="C32" authorId="1" shapeId="0" xr:uid="{8358D831-6A93-439D-B7DF-C68B5B6F689A}">
      <text>
        <r>
          <rPr>
            <b/>
            <sz val="9"/>
            <color indexed="81"/>
            <rFont val="Tahoma"/>
            <family val="2"/>
          </rPr>
          <t>Santee Electric Cooperative</t>
        </r>
      </text>
    </comment>
    <comment ref="C33" authorId="1" shapeId="0" xr:uid="{216ECF6A-B23D-4B74-B78B-1FB19254AB48}">
      <text>
        <r>
          <rPr>
            <b/>
            <sz val="9"/>
            <color indexed="81"/>
            <rFont val="Tahoma"/>
            <family val="2"/>
          </rPr>
          <t>Southern Coastal Cable</t>
        </r>
      </text>
    </comment>
    <comment ref="C34" authorId="0" shapeId="0" xr:uid="{730398A6-D1C6-4BD2-A663-8D1D30A5BC4D}">
      <text>
        <r>
          <rPr>
            <b/>
            <sz val="9"/>
            <color indexed="81"/>
            <rFont val="Tahoma"/>
            <family val="2"/>
          </rPr>
          <t>Owners prepay, and regime pays premium.</t>
        </r>
      </text>
    </comment>
    <comment ref="C35" authorId="1" shapeId="0" xr:uid="{8ED0D57D-0731-42AC-B399-D41B41D13F33}">
      <text>
        <r>
          <rPr>
            <b/>
            <sz val="9"/>
            <color indexed="81"/>
            <rFont val="Tahoma"/>
            <family val="2"/>
          </rPr>
          <t>&lt; or = $1 million in value per building is invoiced by American Bankers in June. Ed Smith Agency handles the premium for &gt;or= $1million value policy, due early July.</t>
        </r>
      </text>
    </comment>
    <comment ref="D35" authorId="0" shapeId="0" xr:uid="{2D46A045-4BBA-4844-BDD3-3A72B6647457}">
      <text>
        <r>
          <rPr>
            <b/>
            <sz val="9"/>
            <color indexed="81"/>
            <rFont val="Tahoma"/>
            <family val="2"/>
          </rPr>
          <t>4803 flood &lt; 1MM
4288 flood &gt; 1MM</t>
        </r>
      </text>
    </comment>
    <comment ref="D39" authorId="0" shapeId="0" xr:uid="{7AEB4CC3-B9B3-4CF2-8125-3782F8008CAD}">
      <text>
        <r>
          <rPr>
            <b/>
            <sz val="9"/>
            <color indexed="81"/>
            <rFont val="Tahoma"/>
            <family val="2"/>
          </rPr>
          <t>3000 for new elevator dynamic load testing plus 992 reimbursement to Sharp for insurance overpayment</t>
        </r>
      </text>
    </comment>
    <comment ref="F39" authorId="0" shapeId="0" xr:uid="{14AB346E-6D35-4511-87D1-67EF9D1B868A}">
      <text>
        <r>
          <rPr>
            <b/>
            <sz val="9"/>
            <color indexed="81"/>
            <rFont val="Tahoma"/>
            <family val="2"/>
          </rPr>
          <t>Elevator emergency phone repair, 1,750 used from credit on the account.</t>
        </r>
      </text>
    </comment>
    <comment ref="L39" authorId="0" shapeId="0" xr:uid="{42F0D573-2E1F-47B9-B0B0-A7371FEE358E}">
      <text>
        <r>
          <rPr>
            <b/>
            <sz val="9"/>
            <color indexed="81"/>
            <rFont val="Tahoma"/>
            <charset val="1"/>
          </rPr>
          <t>TK Elevator emergency phone repair $875</t>
        </r>
      </text>
    </comment>
    <comment ref="C41" authorId="1" shapeId="0" xr:uid="{9E5D2586-A16D-4FD0-B6F6-95C43DD67A72}">
      <text>
        <r>
          <rPr>
            <sz val="9"/>
            <color indexed="81"/>
            <rFont val="Tahoma"/>
            <family val="2"/>
          </rPr>
          <t>Insurance premiums are pre-paid by owners beginning in March and ending in June. Owners choose their own payment schedule of one, two or four payments based on an estimate. A final payment is due in July/August based on the final total of premium invoices.</t>
        </r>
      </text>
    </comment>
    <comment ref="D46" authorId="1" shapeId="0" xr:uid="{0EB0C344-1B45-4488-A79B-5EA04B4B4D47}">
      <text>
        <r>
          <rPr>
            <b/>
            <sz val="9"/>
            <color indexed="81"/>
            <rFont val="Tahoma"/>
            <family val="2"/>
          </rPr>
          <t>Townhouse all bldgs</t>
        </r>
      </text>
    </comment>
    <comment ref="F46" authorId="1" shapeId="0" xr:uid="{DD8D18A6-8105-4CE5-A004-856C65FD5383}">
      <text>
        <r>
          <rPr>
            <b/>
            <sz val="9"/>
            <color indexed="81"/>
            <rFont val="Tahoma"/>
            <family val="2"/>
          </rPr>
          <t>Flats Bldgs 1 &amp; 3</t>
        </r>
      </text>
    </comment>
    <comment ref="H46" authorId="1" shapeId="0" xr:uid="{AB911FC3-9C99-43BD-8771-833F6F1B4F85}">
      <text>
        <r>
          <rPr>
            <b/>
            <sz val="9"/>
            <color indexed="81"/>
            <rFont val="Tahoma"/>
            <family val="2"/>
          </rPr>
          <t>Flats Bldg 2 only</t>
        </r>
      </text>
    </comment>
    <comment ref="C51" authorId="1" shapeId="0" xr:uid="{3E9A57D1-8E42-4A8B-BD61-93E1A3138712}">
      <text>
        <r>
          <rPr>
            <b/>
            <sz val="9"/>
            <color indexed="81"/>
            <rFont val="Tahoma"/>
            <family val="2"/>
          </rPr>
          <t>Funded from reserves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Nancy M. Voiselle</author>
  </authors>
  <commentList>
    <comment ref="N7" authorId="0" shapeId="0" xr:uid="{CEFB4EC4-A349-49E9-AE7C-9D3D9F515BD8}">
      <text>
        <r>
          <rPr>
            <b/>
            <sz val="9"/>
            <color indexed="81"/>
            <rFont val="Tahoma"/>
            <family val="2"/>
          </rPr>
          <t>Casualty and General Liability policies are paid from payments made by owners from March through June, paid beginning in May and continuing into July/August for flood policies.</t>
        </r>
      </text>
    </comment>
    <comment ref="C9" authorId="1" shapeId="0" xr:uid="{B76077D8-BCEF-403D-B386-E7ED2665B28A}">
      <text>
        <r>
          <rPr>
            <b/>
            <sz val="9"/>
            <color indexed="81"/>
            <rFont val="Tahoma"/>
            <family val="2"/>
          </rPr>
          <t>late payment fees, e.g.</t>
        </r>
      </text>
    </comment>
    <comment ref="C15" authorId="1" shapeId="0" xr:uid="{0B34B383-9070-419D-96A9-0642B3C5AAE2}">
      <text>
        <r>
          <rPr>
            <b/>
            <sz val="9"/>
            <color indexed="81"/>
            <rFont val="Tahoma"/>
            <family val="2"/>
          </rPr>
          <t>2017 Pressure wash, paint, caulk one building $25K</t>
        </r>
      </text>
    </comment>
    <comment ref="D18" authorId="0" shapeId="0" xr:uid="{B757FC64-6809-4201-8CFE-9876E9734FE1}">
      <text>
        <r>
          <rPr>
            <b/>
            <sz val="9"/>
            <color indexed="81"/>
            <rFont val="Tahoma"/>
            <family val="2"/>
          </rPr>
          <t>May/June/July @200 each</t>
        </r>
      </text>
    </comment>
    <comment ref="C19" authorId="1" shapeId="0" xr:uid="{9F5F51F2-3E2C-4FA6-A8EF-8250F1937404}">
      <text>
        <r>
          <rPr>
            <b/>
            <sz val="9"/>
            <color indexed="81"/>
            <rFont val="Tahoma"/>
            <family val="2"/>
          </rPr>
          <t>Lane's Pest Control</t>
        </r>
      </text>
    </comment>
    <comment ref="C20" authorId="1" shapeId="0" xr:uid="{B52C4E30-862B-42C9-9144-927B0C2D7DFF}">
      <text>
        <r>
          <rPr>
            <b/>
            <sz val="9"/>
            <color indexed="81"/>
            <rFont val="Tahoma"/>
            <family val="2"/>
          </rPr>
          <t>Lane's Pest Control</t>
        </r>
      </text>
    </comment>
    <comment ref="C21" authorId="1" shapeId="0" xr:uid="{60208856-730D-40AB-B767-C470BA4B5592}">
      <text>
        <r>
          <rPr>
            <b/>
            <sz val="9"/>
            <color indexed="81"/>
            <rFont val="Tahoma"/>
            <family val="2"/>
          </rPr>
          <t>Thyssen-Krupp expires ___???______</t>
        </r>
      </text>
    </comment>
    <comment ref="C22" authorId="1" shapeId="0" xr:uid="{0ADCB6CB-00A1-4318-BFC7-5621464604B4}">
      <text>
        <r>
          <rPr>
            <b/>
            <sz val="9"/>
            <color indexed="81"/>
            <rFont val="Tahoma"/>
            <family val="2"/>
          </rPr>
          <t>3x35</t>
        </r>
      </text>
    </comment>
    <comment ref="C23" authorId="1" shapeId="0" xr:uid="{B1BEB9E1-4981-4918-9129-0B62FE61BC6F}">
      <text>
        <r>
          <rPr>
            <b/>
            <sz val="9"/>
            <color indexed="81"/>
            <rFont val="Tahoma"/>
            <family val="2"/>
          </rPr>
          <t>3x135</t>
        </r>
      </text>
    </comment>
    <comment ref="C26" authorId="1" shapeId="0" xr:uid="{96045FB7-E030-44D1-B82B-9DB9D312F4B1}">
      <text>
        <r>
          <rPr>
            <b/>
            <sz val="9"/>
            <color indexed="81"/>
            <rFont val="Tahoma"/>
            <family val="2"/>
          </rPr>
          <t>United Fire Alarm Services (UFAS)</t>
        </r>
      </text>
    </comment>
    <comment ref="C30" authorId="1" shapeId="0" xr:uid="{BE179E29-7F9E-4020-844B-5D76C7EF1D1B}">
      <text>
        <r>
          <rPr>
            <b/>
            <sz val="9"/>
            <color indexed="81"/>
            <rFont val="Tahoma"/>
            <family val="2"/>
          </rPr>
          <t>$45 trip fee, $5 per extinguisher (12 in regime 4, 2 at YC) = $115. If need re-charging, will be higher cost. Assume $45 trip fee + 10 to YC (55) leaving $60 charged to Regime IV.</t>
        </r>
      </text>
    </comment>
    <comment ref="C33" authorId="1" shapeId="0" xr:uid="{B6FED55A-37B2-422F-88EB-6F61016F2406}">
      <text>
        <r>
          <rPr>
            <b/>
            <sz val="9"/>
            <color indexed="81"/>
            <rFont val="Tahoma"/>
            <family val="2"/>
          </rPr>
          <t>Santee Electric Cooperative</t>
        </r>
      </text>
    </comment>
    <comment ref="C34" authorId="1" shapeId="0" xr:uid="{8F9182AE-4963-4033-BBAC-5836165F315A}">
      <text>
        <r>
          <rPr>
            <b/>
            <sz val="9"/>
            <color indexed="81"/>
            <rFont val="Tahoma"/>
            <family val="2"/>
          </rPr>
          <t>Southern Coastal Cable</t>
        </r>
      </text>
    </comment>
    <comment ref="C35" authorId="0" shapeId="0" xr:uid="{2417E968-83CA-4CC1-8A73-8573C589F5A8}">
      <text>
        <r>
          <rPr>
            <b/>
            <sz val="9"/>
            <color indexed="81"/>
            <rFont val="Tahoma"/>
            <family val="2"/>
          </rPr>
          <t>Owners prepay, and regime pays premium.</t>
        </r>
      </text>
    </comment>
    <comment ref="C36" authorId="1" shapeId="0" xr:uid="{30474688-4F49-4359-B5D8-A6AF93C4571F}">
      <text>
        <r>
          <rPr>
            <b/>
            <sz val="9"/>
            <color indexed="81"/>
            <rFont val="Tahoma"/>
            <family val="2"/>
          </rPr>
          <t>&lt; or = $1 million in value per building is invoiced by American Bankers in June. Ed Smith Agency handles the premium for &gt;or= $1million value policy, due early July.</t>
        </r>
      </text>
    </comment>
    <comment ref="D36" authorId="0" shapeId="0" xr:uid="{F3BD3C9A-6449-487C-8A62-62DF3C42F842}">
      <text>
        <r>
          <rPr>
            <b/>
            <sz val="9"/>
            <color indexed="81"/>
            <rFont val="Tahoma"/>
            <family val="2"/>
          </rPr>
          <t>4962 flood &lt; 1MM
4494 flood &gt; 1MM</t>
        </r>
      </text>
    </comment>
    <comment ref="C42" authorId="1" shapeId="0" xr:uid="{FDF078F7-91F8-4630-B7C7-5C523ECB7B23}">
      <text>
        <r>
          <rPr>
            <sz val="9"/>
            <color indexed="81"/>
            <rFont val="Tahoma"/>
            <family val="2"/>
          </rPr>
          <t>Insurance premiums are pre-paid by owners beginning in March and ending in June. Owners choose their own payment schedule of one, two or four payments based on an estimate. A final payment is due in July/August based on the final total of premium invoices.</t>
        </r>
      </text>
    </comment>
    <comment ref="D47" authorId="1" shapeId="0" xr:uid="{E85D8EC6-D968-4B7A-BEBC-DCD7AA892CCF}">
      <text>
        <r>
          <rPr>
            <b/>
            <sz val="9"/>
            <color indexed="81"/>
            <rFont val="Tahoma"/>
            <family val="2"/>
          </rPr>
          <t>Townhouse all bldgs</t>
        </r>
      </text>
    </comment>
    <comment ref="F47" authorId="1" shapeId="0" xr:uid="{434AF850-330D-4A6F-9ADC-0A1A45657733}">
      <text>
        <r>
          <rPr>
            <b/>
            <sz val="9"/>
            <color indexed="81"/>
            <rFont val="Tahoma"/>
            <family val="2"/>
          </rPr>
          <t>Flats Bldgs 1 &amp; 3</t>
        </r>
      </text>
    </comment>
    <comment ref="H47" authorId="1" shapeId="0" xr:uid="{DB9B602A-D020-4459-8127-159B43E2E58B}">
      <text>
        <r>
          <rPr>
            <b/>
            <sz val="9"/>
            <color indexed="81"/>
            <rFont val="Tahoma"/>
            <family val="2"/>
          </rPr>
          <t>Flats Bldg 2 only</t>
        </r>
      </text>
    </comment>
    <comment ref="C52" authorId="1" shapeId="0" xr:uid="{31BFE00D-847B-49A4-BB09-5DB607FD3DB9}">
      <text>
        <r>
          <rPr>
            <b/>
            <sz val="9"/>
            <color indexed="81"/>
            <rFont val="Tahoma"/>
            <family val="2"/>
          </rPr>
          <t>Funded from reserves</t>
        </r>
      </text>
    </comment>
  </commentList>
</comments>
</file>

<file path=xl/sharedStrings.xml><?xml version="1.0" encoding="utf-8"?>
<sst xmlns="http://schemas.openxmlformats.org/spreadsheetml/2006/main" count="579" uniqueCount="113">
  <si>
    <t>Aug</t>
  </si>
  <si>
    <t>Sep</t>
  </si>
  <si>
    <t>Oct</t>
  </si>
  <si>
    <t>Nov</t>
  </si>
  <si>
    <t>Dec</t>
  </si>
  <si>
    <t>Jan</t>
  </si>
  <si>
    <t>Feb</t>
  </si>
  <si>
    <t>Mar</t>
  </si>
  <si>
    <t>Apr</t>
  </si>
  <si>
    <t>May</t>
  </si>
  <si>
    <t>Jun</t>
  </si>
  <si>
    <t>Jul</t>
  </si>
  <si>
    <t>budget line item</t>
  </si>
  <si>
    <t>Regime Fees</t>
  </si>
  <si>
    <t>SOURCES</t>
  </si>
  <si>
    <t>USES</t>
  </si>
  <si>
    <t>Repairs and Maintenance</t>
  </si>
  <si>
    <t>Electrical Work/Fixtures</t>
  </si>
  <si>
    <t>Pest Control Monthly</t>
  </si>
  <si>
    <t>Termite Control Bond Annual</t>
  </si>
  <si>
    <t>Elevator Contract Annual (Qtrly pay)</t>
  </si>
  <si>
    <t>Elevator Annual Inspection</t>
  </si>
  <si>
    <t>FY total</t>
  </si>
  <si>
    <t>Fire Alarm Monitoring Annual</t>
  </si>
  <si>
    <t>Flood Insurance Assessment Annual</t>
  </si>
  <si>
    <t>Casualty Insurance Assessment Annual</t>
  </si>
  <si>
    <t>General Maintenance &amp; Materials</t>
  </si>
  <si>
    <t>Exterior bldg maintenance</t>
  </si>
  <si>
    <t>Utilities</t>
  </si>
  <si>
    <t>BIYC reimbursement - water, sewer, elec</t>
  </si>
  <si>
    <t>Building electricity</t>
  </si>
  <si>
    <t>Cable</t>
  </si>
  <si>
    <t>Regime Insurance</t>
  </si>
  <si>
    <t>Flood Insurance</t>
  </si>
  <si>
    <t>Casualty Insurance</t>
  </si>
  <si>
    <t>Sources minus Uses</t>
  </si>
  <si>
    <t>Fire Alarm Repair (unforeseen)</t>
  </si>
  <si>
    <t>Fire Suppression Rep/Maint (unforeseen)</t>
  </si>
  <si>
    <t>Misc Income / special projects</t>
  </si>
  <si>
    <t>Fire extinguisher inspections</t>
  </si>
  <si>
    <t>Elevator Frontier Emergency Phone (3 lines/bldgs)</t>
  </si>
  <si>
    <t>Elevator Certificates of Operation</t>
  </si>
  <si>
    <t>Briggs</t>
  </si>
  <si>
    <t>various</t>
  </si>
  <si>
    <t>Lanes</t>
  </si>
  <si>
    <t>Thyssen-Krupp</t>
  </si>
  <si>
    <t>Pye Barker</t>
  </si>
  <si>
    <t>SC LLR</t>
  </si>
  <si>
    <t>Wagner consulting</t>
  </si>
  <si>
    <t>UFAS</t>
  </si>
  <si>
    <t>Frontier</t>
  </si>
  <si>
    <t>BIYC (City of GT)</t>
  </si>
  <si>
    <t>Santee Electric</t>
  </si>
  <si>
    <t>Southern Coastal Cable</t>
  </si>
  <si>
    <t>Insurance notes in comment</t>
  </si>
  <si>
    <t>Monthly Regime Fee Planned Allocation</t>
  </si>
  <si>
    <t>Reserve contribution for major maintenance</t>
  </si>
  <si>
    <t>Elevators</t>
  </si>
  <si>
    <t>Regime Landscape Annuals</t>
  </si>
  <si>
    <t>Exterior Building Maintenance (Painting +)</t>
  </si>
  <si>
    <t>Fire Alarm / Suppression Maintenance</t>
  </si>
  <si>
    <t>Pest &amp; Termite</t>
  </si>
  <si>
    <t>General &amp; Electrical Maintenance</t>
  </si>
  <si>
    <t>Total</t>
  </si>
  <si>
    <t>Extension based on unit count</t>
  </si>
  <si>
    <t>Building System Utilities (water/sewer/elec &amp; cable)</t>
  </si>
  <si>
    <t>Regime for year</t>
  </si>
  <si>
    <t>Fire Suppression annual inspection / flushing</t>
  </si>
  <si>
    <t>Amer Bankers Ins. &amp; Ed Smith Agency/Lloyds</t>
  </si>
  <si>
    <t>COA (condo owners association)</t>
  </si>
  <si>
    <t>Actual to Reserves</t>
  </si>
  <si>
    <t>Commons Cleaning</t>
  </si>
  <si>
    <t>Budgeted Transfer to Reserves</t>
  </si>
  <si>
    <t>Maria</t>
  </si>
  <si>
    <t>Commons area cleaning</t>
  </si>
  <si>
    <t>Transfer from reserves for planned and unplanned maintenance projects</t>
  </si>
  <si>
    <t>Landscaping - annuals planting</t>
  </si>
  <si>
    <t>Frank Siau</t>
  </si>
  <si>
    <t>Pye-Barker</t>
  </si>
  <si>
    <t>includes phones and extinguisher inspection</t>
  </si>
  <si>
    <t>from reserves not monthlly fees</t>
  </si>
  <si>
    <t>Delta $</t>
  </si>
  <si>
    <t>Delta %</t>
  </si>
  <si>
    <t>17-18 budget</t>
  </si>
  <si>
    <t>17-18 FY budget</t>
  </si>
  <si>
    <t>Delta $ (Budget-Actual)</t>
  </si>
  <si>
    <t>Maria Baez-Solano</t>
  </si>
  <si>
    <t>Acctg est</t>
  </si>
  <si>
    <t>set up</t>
  </si>
  <si>
    <t>monthly</t>
  </si>
  <si>
    <t>tax return</t>
  </si>
  <si>
    <t>Casualty Insurance  &amp; GL Assessment Annual</t>
  </si>
  <si>
    <t>AAAA Sept '17, then Pye Barker June '18</t>
  </si>
  <si>
    <t>Actual as of June 30</t>
  </si>
  <si>
    <t>Flood Insurance &lt;$1 million</t>
  </si>
  <si>
    <t>Flood Insurance &gt;$1 million</t>
  </si>
  <si>
    <t>Casualty &amp; GL Insurance Assessment Annual</t>
  </si>
  <si>
    <t>General Liability Insurance</t>
  </si>
  <si>
    <t>In 2023 (every 5 years), have Valentine or other plumbing services run a camera in the sewer drain to ensure roots from trees have not grown in to block the line.</t>
  </si>
  <si>
    <t>Items not in budget</t>
  </si>
  <si>
    <t>Chart of accts</t>
  </si>
  <si>
    <t>x</t>
  </si>
  <si>
    <t>Taxes</t>
  </si>
  <si>
    <t>Casualty Insurance + fees</t>
  </si>
  <si>
    <t>Elevator Dynamic Load 5-year testing (due in 2024)</t>
  </si>
  <si>
    <t xml:space="preserve">In2019 this was charged to account "not in budget" </t>
  </si>
  <si>
    <t>City of Georgetown - water, sewer</t>
  </si>
  <si>
    <t>Painting</t>
  </si>
  <si>
    <t>Pressure Wash</t>
  </si>
  <si>
    <t>General Liability Insurance Annual</t>
  </si>
  <si>
    <t>Casualty</t>
  </si>
  <si>
    <t>Elevator Contract Annual Pay</t>
  </si>
  <si>
    <t>Flood Insurance +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</si>
</sst>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409]mmmmm\-yy;@"/>
    <numFmt numFmtId="165" formatCode="#,##0;[Red]#,##0"/>
  </numFmts>
  <fonts count="8"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1"/>
      <color rgb="FFFF0000"/>
      <name val="Calibri"/>
      <family val="2"/>
      <scheme val="minor"/>
    </font>
    <font>
      <sz val="11"/>
      <name val="Calibri"/>
      <family val="2"/>
      <scheme val="minor"/>
    </font>
    <font>
      <sz val="11"/>
      <color theme="1"/>
      <name val="Calibri"/>
      <family val="2"/>
      <scheme val="minor"/>
    </font>
    <font>
      <b/>
      <sz val="9"/>
      <color indexed="81"/>
      <name val="Tahoma"/>
      <charset val="1"/>
    </font>
  </fonts>
  <fills count="2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lightUp">
        <fgColor theme="3" tint="-0.24994659260841701"/>
        <bgColor indexed="65"/>
      </patternFill>
    </fill>
    <fill>
      <patternFill patternType="lightUp">
        <fgColor theme="3" tint="-0.499984740745262"/>
        <bgColor indexed="65"/>
      </patternFill>
    </fill>
    <fill>
      <patternFill patternType="lightUp">
        <fgColor theme="4" tint="-0.499984740745262"/>
        <bgColor indexed="65"/>
      </patternFill>
    </fill>
    <fill>
      <patternFill patternType="lightUp">
        <fgColor rgb="FF002060"/>
      </patternFill>
    </fill>
    <fill>
      <patternFill patternType="solid">
        <fgColor theme="0"/>
        <bgColor indexed="64"/>
      </patternFill>
    </fill>
    <fill>
      <patternFill patternType="lightUp">
        <fgColor theme="0"/>
        <bgColor rgb="FFFFFF99"/>
      </patternFill>
    </fill>
    <fill>
      <patternFill patternType="solid">
        <fgColor rgb="FFFFFF99"/>
        <bgColor theme="3" tint="-0.499984740745262"/>
      </patternFill>
    </fill>
    <fill>
      <patternFill patternType="solid">
        <fgColor rgb="FFFFFF99"/>
        <bgColor indexed="64"/>
      </patternFill>
    </fill>
    <fill>
      <patternFill patternType="solid">
        <fgColor rgb="FFFFFF99"/>
        <bgColor theme="0"/>
      </patternFill>
    </fill>
    <fill>
      <patternFill patternType="solid">
        <fgColor rgb="FFFFFF99"/>
        <bgColor theme="3" tint="-0.24994659260841701"/>
      </patternFill>
    </fill>
    <fill>
      <patternFill patternType="lightUp">
        <fgColor theme="3" tint="-0.24994659260841701"/>
        <bgColor theme="0"/>
      </patternFill>
    </fill>
    <fill>
      <patternFill patternType="lightUp">
        <fgColor theme="3" tint="-0.499984740745262"/>
        <bgColor theme="0"/>
      </patternFill>
    </fill>
    <fill>
      <patternFill patternType="lightUp">
        <fgColor rgb="FF002060"/>
        <bgColor theme="0"/>
      </patternFill>
    </fill>
    <fill>
      <patternFill patternType="lightUp">
        <fgColor theme="4" tint="-0.499984740745262"/>
        <bgColor theme="0"/>
      </patternFill>
    </fill>
    <fill>
      <patternFill patternType="solid">
        <fgColor theme="0"/>
        <bgColor theme="0"/>
      </patternFill>
    </fill>
    <fill>
      <patternFill patternType="solid">
        <fgColor indexed="65"/>
        <bgColor theme="0"/>
      </patternFill>
    </fill>
    <fill>
      <patternFill patternType="solid">
        <fgColor theme="7" tint="0.79998168889431442"/>
        <bgColor indexed="64"/>
      </patternFill>
    </fill>
    <fill>
      <patternFill patternType="solid">
        <fgColor indexed="65"/>
        <bgColor auto="1"/>
      </patternFill>
    </fill>
    <fill>
      <patternFill patternType="solid">
        <fgColor indexed="65"/>
        <bgColor theme="3" tint="-0.499984740745262"/>
      </patternFill>
    </fill>
    <fill>
      <patternFill patternType="solid">
        <fgColor theme="0"/>
        <bgColor rgb="FF002060"/>
      </patternFill>
    </fill>
    <fill>
      <patternFill patternType="solid">
        <fgColor theme="0" tint="-0.34998626667073579"/>
        <bgColor indexed="64"/>
      </patternFill>
    </fill>
    <fill>
      <patternFill patternType="lightUp">
        <fgColor auto="1"/>
      </patternFill>
    </fill>
    <fill>
      <patternFill patternType="solid">
        <fgColor rgb="FFFFFF99"/>
        <bgColor auto="1"/>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4" fontId="6" fillId="0" borderId="0" applyFont="0" applyFill="0" applyBorder="0" applyAlignment="0" applyProtection="0"/>
    <xf numFmtId="43" fontId="6" fillId="0" borderId="0" applyFont="0" applyFill="0" applyBorder="0" applyAlignment="0" applyProtection="0"/>
  </cellStyleXfs>
  <cellXfs count="142">
    <xf numFmtId="0" fontId="0" fillId="0" borderId="0" xfId="0"/>
    <xf numFmtId="0" fontId="0" fillId="0" borderId="0" xfId="0" applyAlignment="1">
      <alignment horizontal="center"/>
    </xf>
    <xf numFmtId="3" fontId="0" fillId="0" borderId="0" xfId="0" applyNumberFormat="1"/>
    <xf numFmtId="0" fontId="0" fillId="4" borderId="0" xfId="0" applyFill="1"/>
    <xf numFmtId="0" fontId="0" fillId="4" borderId="1" xfId="0" applyFill="1" applyBorder="1" applyAlignment="1">
      <alignment horizontal="center"/>
    </xf>
    <xf numFmtId="3" fontId="0" fillId="4" borderId="2" xfId="0" applyNumberFormat="1" applyFill="1" applyBorder="1"/>
    <xf numFmtId="3" fontId="0" fillId="4" borderId="3" xfId="0" applyNumberFormat="1" applyFill="1" applyBorder="1"/>
    <xf numFmtId="0" fontId="0" fillId="0" borderId="4" xfId="0" applyBorder="1"/>
    <xf numFmtId="0" fontId="0" fillId="4" borderId="4" xfId="0" applyFill="1" applyBorder="1"/>
    <xf numFmtId="0" fontId="0" fillId="4" borderId="5" xfId="0" applyFill="1" applyBorder="1"/>
    <xf numFmtId="0" fontId="0" fillId="0" borderId="6" xfId="0" applyBorder="1"/>
    <xf numFmtId="0" fontId="0" fillId="0" borderId="9" xfId="0" applyBorder="1"/>
    <xf numFmtId="165" fontId="0" fillId="0" borderId="10" xfId="0" applyNumberFormat="1" applyBorder="1"/>
    <xf numFmtId="165" fontId="0" fillId="4" borderId="11" xfId="0" applyNumberFormat="1" applyFill="1" applyBorder="1"/>
    <xf numFmtId="165" fontId="0" fillId="6" borderId="10" xfId="0" applyNumberFormat="1" applyFill="1" applyBorder="1"/>
    <xf numFmtId="0" fontId="1" fillId="0" borderId="12" xfId="0" applyFont="1" applyBorder="1" applyAlignment="1">
      <alignment horizontal="left"/>
    </xf>
    <xf numFmtId="0" fontId="0" fillId="0" borderId="12" xfId="0" applyBorder="1"/>
    <xf numFmtId="3" fontId="0" fillId="0" borderId="12" xfId="0" applyNumberFormat="1" applyBorder="1"/>
    <xf numFmtId="9" fontId="0" fillId="0" borderId="12" xfId="0" applyNumberFormat="1" applyBorder="1"/>
    <xf numFmtId="0" fontId="1" fillId="0" borderId="12" xfId="0" applyFont="1" applyBorder="1"/>
    <xf numFmtId="1" fontId="0" fillId="0" borderId="0" xfId="0" applyNumberFormat="1"/>
    <xf numFmtId="1" fontId="0" fillId="4" borderId="5" xfId="0" applyNumberFormat="1" applyFill="1" applyBorder="1"/>
    <xf numFmtId="1" fontId="0" fillId="0" borderId="7" xfId="0" applyNumberFormat="1" applyBorder="1"/>
    <xf numFmtId="1" fontId="0" fillId="4" borderId="8" xfId="0" applyNumberFormat="1" applyFill="1" applyBorder="1"/>
    <xf numFmtId="0" fontId="0" fillId="0" borderId="0" xfId="0" applyAlignment="1">
      <alignment horizontal="right"/>
    </xf>
    <xf numFmtId="0" fontId="0" fillId="4" borderId="0" xfId="0" applyFill="1" applyAlignment="1">
      <alignment horizontal="right"/>
    </xf>
    <xf numFmtId="0" fontId="0" fillId="8" borderId="12" xfId="0" applyFill="1" applyBorder="1"/>
    <xf numFmtId="0" fontId="0" fillId="4" borderId="12" xfId="0" applyFill="1" applyBorder="1"/>
    <xf numFmtId="0" fontId="0" fillId="9" borderId="12" xfId="0" applyFill="1" applyBorder="1"/>
    <xf numFmtId="0" fontId="0" fillId="7" borderId="12" xfId="0" applyFill="1" applyBorder="1"/>
    <xf numFmtId="1" fontId="0" fillId="6" borderId="12" xfId="0" applyNumberFormat="1" applyFill="1" applyBorder="1"/>
    <xf numFmtId="1" fontId="0" fillId="4" borderId="12" xfId="0" applyNumberFormat="1" applyFill="1" applyBorder="1"/>
    <xf numFmtId="3" fontId="0" fillId="4" borderId="12" xfId="0" applyNumberFormat="1" applyFill="1" applyBorder="1"/>
    <xf numFmtId="3" fontId="0" fillId="5" borderId="12" xfId="0" applyNumberFormat="1" applyFill="1" applyBorder="1"/>
    <xf numFmtId="0" fontId="0" fillId="6" borderId="12" xfId="0" applyFill="1" applyBorder="1"/>
    <xf numFmtId="3" fontId="0" fillId="6" borderId="12" xfId="0" applyNumberFormat="1" applyFill="1" applyBorder="1"/>
    <xf numFmtId="0" fontId="0" fillId="0" borderId="12" xfId="0" applyBorder="1" applyAlignment="1">
      <alignment wrapText="1"/>
    </xf>
    <xf numFmtId="38" fontId="0" fillId="0" borderId="10" xfId="0" applyNumberFormat="1" applyBorder="1"/>
    <xf numFmtId="3" fontId="0" fillId="0" borderId="6" xfId="0" applyNumberFormat="1" applyBorder="1"/>
    <xf numFmtId="0" fontId="0" fillId="0" borderId="7" xfId="0" applyBorder="1"/>
    <xf numFmtId="0" fontId="0" fillId="0" borderId="8" xfId="0" applyBorder="1"/>
    <xf numFmtId="1" fontId="0" fillId="10" borderId="12" xfId="0" applyNumberFormat="1" applyFill="1" applyBorder="1"/>
    <xf numFmtId="3" fontId="0" fillId="11" borderId="12" xfId="0" applyNumberFormat="1" applyFill="1" applyBorder="1"/>
    <xf numFmtId="3" fontId="0" fillId="12" borderId="12" xfId="0" applyNumberFormat="1" applyFill="1" applyBorder="1"/>
    <xf numFmtId="1" fontId="0" fillId="12" borderId="12" xfId="0" applyNumberFormat="1" applyFill="1" applyBorder="1"/>
    <xf numFmtId="165" fontId="0" fillId="0" borderId="0" xfId="0" applyNumberFormat="1"/>
    <xf numFmtId="0" fontId="1" fillId="0" borderId="0" xfId="0" applyFont="1" applyAlignment="1">
      <alignment horizontal="center"/>
    </xf>
    <xf numFmtId="164" fontId="1" fillId="0" borderId="0" xfId="0" applyNumberFormat="1" applyFont="1" applyAlignment="1">
      <alignment horizontal="center"/>
    </xf>
    <xf numFmtId="3" fontId="4" fillId="0" borderId="12" xfId="0" applyNumberFormat="1" applyFont="1" applyBorder="1"/>
    <xf numFmtId="3" fontId="4" fillId="5" borderId="12" xfId="0" applyNumberFormat="1" applyFont="1" applyFill="1" applyBorder="1"/>
    <xf numFmtId="3" fontId="4" fillId="6" borderId="12" xfId="0" applyNumberFormat="1" applyFont="1" applyFill="1" applyBorder="1"/>
    <xf numFmtId="3" fontId="4" fillId="0" borderId="0" xfId="0" applyNumberFormat="1" applyFont="1"/>
    <xf numFmtId="0" fontId="4" fillId="0" borderId="0" xfId="0" applyFont="1"/>
    <xf numFmtId="0" fontId="4" fillId="8" borderId="12" xfId="0" applyFont="1" applyFill="1" applyBorder="1"/>
    <xf numFmtId="0" fontId="4" fillId="0" borderId="12" xfId="0" applyFont="1" applyBorder="1"/>
    <xf numFmtId="0" fontId="4" fillId="7" borderId="12" xfId="0" applyFont="1" applyFill="1" applyBorder="1"/>
    <xf numFmtId="1" fontId="4" fillId="6" borderId="12" xfId="0" applyNumberFormat="1" applyFont="1" applyFill="1" applyBorder="1"/>
    <xf numFmtId="1" fontId="4" fillId="0" borderId="0" xfId="0" applyNumberFormat="1" applyFont="1"/>
    <xf numFmtId="1" fontId="4" fillId="0" borderId="7" xfId="0" applyNumberFormat="1" applyFont="1" applyBorder="1"/>
    <xf numFmtId="165" fontId="4" fillId="0" borderId="0" xfId="0" applyNumberFormat="1" applyFont="1"/>
    <xf numFmtId="0" fontId="5" fillId="0" borderId="12" xfId="0" applyFont="1" applyBorder="1"/>
    <xf numFmtId="3" fontId="5" fillId="0" borderId="0" xfId="0" applyNumberFormat="1" applyFont="1"/>
    <xf numFmtId="0" fontId="5" fillId="0" borderId="0" xfId="0" applyFont="1" applyAlignment="1">
      <alignment horizontal="center"/>
    </xf>
    <xf numFmtId="3" fontId="5" fillId="4" borderId="2" xfId="0" applyNumberFormat="1" applyFont="1" applyFill="1" applyBorder="1"/>
    <xf numFmtId="3" fontId="5" fillId="0" borderId="12" xfId="0" applyNumberFormat="1" applyFont="1" applyBorder="1"/>
    <xf numFmtId="165" fontId="5" fillId="0" borderId="10" xfId="0" applyNumberFormat="1" applyFont="1" applyBorder="1"/>
    <xf numFmtId="0" fontId="0" fillId="0" borderId="0" xfId="0" applyAlignment="1">
      <alignment wrapText="1"/>
    </xf>
    <xf numFmtId="9" fontId="0" fillId="0" borderId="0" xfId="0" applyNumberFormat="1"/>
    <xf numFmtId="9" fontId="0" fillId="4" borderId="0" xfId="0" applyNumberFormat="1" applyFill="1"/>
    <xf numFmtId="9" fontId="0" fillId="0" borderId="8" xfId="0" applyNumberFormat="1" applyBorder="1"/>
    <xf numFmtId="0" fontId="0" fillId="0" borderId="1" xfId="0" applyBorder="1" applyAlignment="1">
      <alignment wrapText="1"/>
    </xf>
    <xf numFmtId="0" fontId="0" fillId="0" borderId="3" xfId="0" applyBorder="1" applyAlignment="1">
      <alignment wrapText="1"/>
    </xf>
    <xf numFmtId="3" fontId="0" fillId="0" borderId="0" xfId="0" applyNumberFormat="1" applyAlignment="1">
      <alignment wrapText="1"/>
    </xf>
    <xf numFmtId="0" fontId="1" fillId="0" borderId="0" xfId="0" applyFont="1"/>
    <xf numFmtId="1" fontId="0" fillId="13" borderId="12" xfId="0" applyNumberFormat="1" applyFill="1" applyBorder="1"/>
    <xf numFmtId="3" fontId="0" fillId="14" borderId="12" xfId="0" applyNumberFormat="1" applyFill="1" applyBorder="1"/>
    <xf numFmtId="1" fontId="0" fillId="11" borderId="12" xfId="0" applyNumberFormat="1" applyFill="1" applyBorder="1"/>
    <xf numFmtId="0" fontId="4" fillId="0" borderId="0" xfId="0" applyFont="1" applyAlignment="1">
      <alignment horizontal="right" wrapText="1"/>
    </xf>
    <xf numFmtId="0" fontId="1" fillId="0" borderId="0" xfId="0" applyFont="1" applyAlignment="1">
      <alignment horizontal="right"/>
    </xf>
    <xf numFmtId="1" fontId="0" fillId="6" borderId="0" xfId="0" applyNumberFormat="1" applyFill="1"/>
    <xf numFmtId="1" fontId="0" fillId="10" borderId="0" xfId="0" applyNumberFormat="1" applyFill="1"/>
    <xf numFmtId="1" fontId="0" fillId="4" borderId="0" xfId="0" applyNumberFormat="1" applyFill="1"/>
    <xf numFmtId="3" fontId="5" fillId="9" borderId="13" xfId="0" applyNumberFormat="1" applyFont="1" applyFill="1" applyBorder="1"/>
    <xf numFmtId="41" fontId="0" fillId="0" borderId="12" xfId="1" applyNumberFormat="1" applyFont="1" applyBorder="1"/>
    <xf numFmtId="37" fontId="0" fillId="9" borderId="12" xfId="1" applyNumberFormat="1" applyFont="1" applyFill="1" applyBorder="1"/>
    <xf numFmtId="3" fontId="0" fillId="15" borderId="12" xfId="0" applyNumberFormat="1" applyFill="1" applyBorder="1"/>
    <xf numFmtId="3" fontId="0" fillId="16" borderId="12" xfId="0" applyNumberFormat="1" applyFill="1" applyBorder="1"/>
    <xf numFmtId="0" fontId="1" fillId="9" borderId="0" xfId="0" applyFont="1" applyFill="1" applyAlignment="1">
      <alignment horizontal="center"/>
    </xf>
    <xf numFmtId="3" fontId="0" fillId="9" borderId="2" xfId="0" applyNumberFormat="1" applyFill="1" applyBorder="1"/>
    <xf numFmtId="3" fontId="0" fillId="9" borderId="12" xfId="0" applyNumberFormat="1" applyFill="1" applyBorder="1"/>
    <xf numFmtId="3" fontId="0" fillId="9" borderId="0" xfId="0" applyNumberFormat="1" applyFill="1" applyAlignment="1">
      <alignment wrapText="1"/>
    </xf>
    <xf numFmtId="0" fontId="0" fillId="9" borderId="0" xfId="0" applyFill="1"/>
    <xf numFmtId="0" fontId="0" fillId="17" borderId="12" xfId="0" applyFill="1" applyBorder="1"/>
    <xf numFmtId="0" fontId="0" fillId="18" borderId="12" xfId="0" applyFill="1" applyBorder="1"/>
    <xf numFmtId="1" fontId="0" fillId="16" borderId="12" xfId="0" applyNumberFormat="1" applyFill="1" applyBorder="1"/>
    <xf numFmtId="1" fontId="0" fillId="16" borderId="0" xfId="0" applyNumberFormat="1" applyFill="1"/>
    <xf numFmtId="1" fontId="0" fillId="9" borderId="0" xfId="0" applyNumberFormat="1" applyFill="1"/>
    <xf numFmtId="1" fontId="0" fillId="9" borderId="7" xfId="0" applyNumberFormat="1" applyFill="1" applyBorder="1"/>
    <xf numFmtId="165" fontId="0" fillId="9" borderId="10" xfId="0" applyNumberFormat="1" applyFill="1" applyBorder="1"/>
    <xf numFmtId="165" fontId="0" fillId="16" borderId="10" xfId="0" applyNumberFormat="1" applyFill="1" applyBorder="1"/>
    <xf numFmtId="3" fontId="0" fillId="9" borderId="0" xfId="0" applyNumberFormat="1" applyFill="1"/>
    <xf numFmtId="9" fontId="0" fillId="9" borderId="12" xfId="0" applyNumberFormat="1" applyFill="1" applyBorder="1"/>
    <xf numFmtId="0" fontId="0" fillId="0" borderId="0" xfId="0" applyAlignment="1">
      <alignment horizontal="center" wrapText="1"/>
    </xf>
    <xf numFmtId="0" fontId="0" fillId="4" borderId="0" xfId="0" applyFill="1" applyAlignment="1">
      <alignment horizontal="center" wrapText="1"/>
    </xf>
    <xf numFmtId="0" fontId="4" fillId="0" borderId="0" xfId="0" applyFont="1" applyAlignment="1">
      <alignment horizontal="center" wrapText="1"/>
    </xf>
    <xf numFmtId="0" fontId="0" fillId="19" borderId="12" xfId="0" applyFill="1" applyBorder="1"/>
    <xf numFmtId="3" fontId="0" fillId="4" borderId="0" xfId="0" applyNumberFormat="1" applyFill="1"/>
    <xf numFmtId="165" fontId="0" fillId="4" borderId="0" xfId="0" applyNumberFormat="1" applyFill="1"/>
    <xf numFmtId="0" fontId="0" fillId="20" borderId="12" xfId="0" applyFill="1" applyBorder="1"/>
    <xf numFmtId="3" fontId="0" fillId="20" borderId="12" xfId="0" applyNumberFormat="1" applyFill="1" applyBorder="1"/>
    <xf numFmtId="0" fontId="0" fillId="21" borderId="14" xfId="0" applyFill="1" applyBorder="1"/>
    <xf numFmtId="1" fontId="0" fillId="22" borderId="0" xfId="0" applyNumberFormat="1" applyFill="1"/>
    <xf numFmtId="37" fontId="0" fillId="0" borderId="0" xfId="2" applyNumberFormat="1" applyFont="1"/>
    <xf numFmtId="3" fontId="0" fillId="23" borderId="12" xfId="0" applyNumberFormat="1" applyFill="1" applyBorder="1"/>
    <xf numFmtId="0" fontId="1" fillId="0" borderId="0" xfId="0" applyFont="1" applyAlignment="1">
      <alignment horizontal="center"/>
    </xf>
    <xf numFmtId="3" fontId="0" fillId="0" borderId="12" xfId="0" applyNumberFormat="1" applyFill="1" applyBorder="1"/>
    <xf numFmtId="0" fontId="1" fillId="0" borderId="0" xfId="0" applyFont="1" applyAlignment="1">
      <alignment horizontal="center"/>
    </xf>
    <xf numFmtId="0" fontId="0" fillId="0" borderId="12" xfId="0" applyFill="1" applyBorder="1"/>
    <xf numFmtId="0" fontId="0" fillId="0" borderId="14" xfId="0" applyFill="1" applyBorder="1"/>
    <xf numFmtId="1" fontId="0" fillId="0" borderId="0" xfId="0" applyNumberFormat="1" applyFill="1"/>
    <xf numFmtId="38" fontId="0" fillId="0" borderId="0" xfId="0" applyNumberFormat="1"/>
    <xf numFmtId="38" fontId="0" fillId="9" borderId="0" xfId="0" applyNumberFormat="1" applyFill="1"/>
    <xf numFmtId="0" fontId="0" fillId="0" borderId="0" xfId="0" applyFill="1"/>
    <xf numFmtId="0" fontId="0" fillId="24" borderId="12" xfId="0" applyFill="1" applyBorder="1"/>
    <xf numFmtId="164" fontId="1" fillId="25" borderId="0" xfId="0" applyNumberFormat="1" applyFont="1" applyFill="1" applyAlignment="1">
      <alignment horizontal="center"/>
    </xf>
    <xf numFmtId="0" fontId="1" fillId="25" borderId="0" xfId="0" applyFont="1" applyFill="1" applyAlignment="1">
      <alignment horizontal="center"/>
    </xf>
    <xf numFmtId="0" fontId="5" fillId="0" borderId="12" xfId="0" applyFont="1" applyFill="1" applyBorder="1"/>
    <xf numFmtId="0" fontId="1" fillId="0" borderId="0" xfId="0" applyFont="1" applyAlignment="1">
      <alignment horizontal="center"/>
    </xf>
    <xf numFmtId="1" fontId="0" fillId="26" borderId="12" xfId="0" applyNumberFormat="1" applyFill="1" applyBorder="1"/>
    <xf numFmtId="3" fontId="0" fillId="26" borderId="12" xfId="0" applyNumberFormat="1" applyFill="1" applyBorder="1"/>
    <xf numFmtId="0" fontId="0" fillId="26" borderId="0" xfId="0" applyFill="1"/>
    <xf numFmtId="3" fontId="5" fillId="27" borderId="12" xfId="0" applyNumberFormat="1" applyFont="1" applyFill="1" applyBorder="1"/>
    <xf numFmtId="0" fontId="0" fillId="26" borderId="12" xfId="0" applyFill="1" applyBorder="1"/>
    <xf numFmtId="0" fontId="0" fillId="22" borderId="12" xfId="0" applyFill="1" applyBorder="1"/>
    <xf numFmtId="0" fontId="1" fillId="4" borderId="4" xfId="0" applyFont="1" applyFill="1" applyBorder="1"/>
    <xf numFmtId="0" fontId="1" fillId="4" borderId="12" xfId="0" applyFont="1" applyFill="1" applyBorder="1"/>
    <xf numFmtId="0" fontId="1" fillId="21" borderId="14" xfId="0" applyFont="1" applyFill="1" applyBorder="1"/>
    <xf numFmtId="0" fontId="1" fillId="0" borderId="14" xfId="0" applyFont="1" applyFill="1" applyBorder="1"/>
    <xf numFmtId="0" fontId="1" fillId="0" borderId="9" xfId="0" applyFont="1" applyBorder="1"/>
    <xf numFmtId="0" fontId="1" fillId="2" borderId="0" xfId="0" applyFont="1" applyFill="1" applyAlignment="1">
      <alignment horizontal="center"/>
    </xf>
    <xf numFmtId="0" fontId="1" fillId="0" borderId="0" xfId="0" applyFont="1" applyAlignment="1">
      <alignment horizontal="center"/>
    </xf>
    <xf numFmtId="0" fontId="1" fillId="3" borderId="0" xfId="0" applyFont="1" applyFill="1" applyAlignment="1">
      <alignment horizontal="center"/>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FFFF99"/>
      <color rgb="FF008000"/>
      <color rgb="FFFF3300"/>
      <color rgb="FFCCFF33"/>
      <color rgb="FF66FF3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6"/>
  <sheetViews>
    <sheetView zoomScale="75" zoomScaleNormal="75" workbookViewId="0">
      <pane xSplit="9" ySplit="9" topLeftCell="J10" activePane="bottomRight" state="frozen"/>
      <selection pane="topRight" activeCell="I1" sqref="I1"/>
      <selection pane="bottomLeft" activeCell="A15" sqref="A15"/>
      <selection pane="bottomRight" activeCell="A10" sqref="A10"/>
    </sheetView>
  </sheetViews>
  <sheetFormatPr defaultRowHeight="15" x14ac:dyDescent="0.25"/>
  <cols>
    <col min="1" max="1" width="32.5703125" style="24" customWidth="1"/>
    <col min="2" max="2" width="54" customWidth="1"/>
    <col min="3" max="10" width="9.140625" customWidth="1"/>
    <col min="11" max="11" width="9.140625" style="52"/>
    <col min="16" max="16" width="12.28515625" customWidth="1"/>
    <col min="18" max="18" width="11.85546875" style="67" customWidth="1"/>
  </cols>
  <sheetData>
    <row r="1" spans="1:18" ht="18" customHeight="1" x14ac:dyDescent="0.25">
      <c r="B1" s="1" t="s">
        <v>12</v>
      </c>
      <c r="C1" s="139">
        <v>2017</v>
      </c>
      <c r="D1" s="140"/>
      <c r="E1" s="140"/>
      <c r="F1" s="140"/>
      <c r="G1" s="140"/>
      <c r="H1" s="140"/>
      <c r="I1" s="141">
        <v>2018</v>
      </c>
      <c r="J1" s="140"/>
      <c r="K1" s="140"/>
      <c r="L1" s="140"/>
      <c r="M1" s="140"/>
      <c r="N1" s="140"/>
      <c r="O1" s="66"/>
    </row>
    <row r="2" spans="1:18" ht="15.75" thickBot="1" x14ac:dyDescent="0.3">
      <c r="C2" s="47" t="s">
        <v>11</v>
      </c>
      <c r="D2" s="46" t="s">
        <v>0</v>
      </c>
      <c r="E2" s="46" t="s">
        <v>1</v>
      </c>
      <c r="F2" s="46" t="s">
        <v>2</v>
      </c>
      <c r="G2" s="46" t="s">
        <v>3</v>
      </c>
      <c r="H2" s="1" t="s">
        <v>4</v>
      </c>
      <c r="I2" s="1" t="s">
        <v>5</v>
      </c>
      <c r="J2" s="1" t="s">
        <v>6</v>
      </c>
      <c r="K2" s="62" t="s">
        <v>7</v>
      </c>
      <c r="L2" s="1" t="s">
        <v>8</v>
      </c>
      <c r="M2" s="1" t="s">
        <v>9</v>
      </c>
      <c r="N2" s="1" t="s">
        <v>10</v>
      </c>
    </row>
    <row r="3" spans="1:18" s="3" customFormat="1" x14ac:dyDescent="0.25">
      <c r="A3" s="25"/>
      <c r="B3" s="4" t="s">
        <v>14</v>
      </c>
      <c r="C3" s="5">
        <f t="shared" ref="C3:N3" si="0">SUM(C4:C10)</f>
        <v>13573.7</v>
      </c>
      <c r="D3" s="5">
        <f t="shared" si="0"/>
        <v>4774</v>
      </c>
      <c r="E3" s="5">
        <f t="shared" si="0"/>
        <v>4774</v>
      </c>
      <c r="F3" s="5">
        <f t="shared" si="0"/>
        <v>29474</v>
      </c>
      <c r="G3" s="5">
        <f t="shared" si="0"/>
        <v>6815</v>
      </c>
      <c r="H3" s="5">
        <f t="shared" si="0"/>
        <v>4978</v>
      </c>
      <c r="I3" s="5">
        <f t="shared" si="0"/>
        <v>4978</v>
      </c>
      <c r="J3" s="5">
        <f t="shared" si="0"/>
        <v>4978</v>
      </c>
      <c r="K3" s="63">
        <f t="shared" si="0"/>
        <v>4978</v>
      </c>
      <c r="L3" s="5">
        <f t="shared" si="0"/>
        <v>4978</v>
      </c>
      <c r="M3" s="5">
        <f t="shared" si="0"/>
        <v>15393.74</v>
      </c>
      <c r="N3" s="5">
        <f t="shared" si="0"/>
        <v>4978</v>
      </c>
      <c r="O3" s="6">
        <f>SUM(O4:O9)</f>
        <v>104672.44</v>
      </c>
      <c r="R3" s="68"/>
    </row>
    <row r="4" spans="1:18" x14ac:dyDescent="0.25">
      <c r="B4" s="16" t="s">
        <v>13</v>
      </c>
      <c r="C4" s="17">
        <v>4774</v>
      </c>
      <c r="D4" s="17">
        <v>4774</v>
      </c>
      <c r="E4" s="17">
        <v>4774</v>
      </c>
      <c r="F4" s="17">
        <v>4774</v>
      </c>
      <c r="G4" s="17">
        <v>4978</v>
      </c>
      <c r="H4" s="17">
        <v>4978</v>
      </c>
      <c r="I4" s="17">
        <v>4978</v>
      </c>
      <c r="J4" s="17">
        <v>4978</v>
      </c>
      <c r="K4" s="64">
        <v>4978</v>
      </c>
      <c r="L4" s="17">
        <v>4978</v>
      </c>
      <c r="M4" s="17">
        <v>4978</v>
      </c>
      <c r="N4" s="17">
        <v>4978</v>
      </c>
      <c r="O4" s="32">
        <f t="shared" ref="O4:O9" si="1">SUM(C4:N4)</f>
        <v>58920</v>
      </c>
    </row>
    <row r="5" spans="1:18" x14ac:dyDescent="0.25">
      <c r="B5" s="16" t="s">
        <v>24</v>
      </c>
      <c r="C5" s="43">
        <v>8799.7000000000007</v>
      </c>
      <c r="D5" s="33"/>
      <c r="E5" s="33"/>
      <c r="F5" s="33"/>
      <c r="G5" s="33"/>
      <c r="H5" s="33"/>
      <c r="I5" s="33"/>
      <c r="J5" s="33"/>
      <c r="K5" s="49"/>
      <c r="L5" s="33"/>
      <c r="M5" s="33"/>
      <c r="N5" s="33"/>
      <c r="O5" s="32">
        <f t="shared" si="1"/>
        <v>8799.7000000000007</v>
      </c>
    </row>
    <row r="6" spans="1:18" x14ac:dyDescent="0.25">
      <c r="B6" s="16" t="s">
        <v>91</v>
      </c>
      <c r="C6" s="34"/>
      <c r="D6" s="35"/>
      <c r="E6" s="35"/>
      <c r="F6" s="35"/>
      <c r="G6" s="35"/>
      <c r="H6" s="35"/>
      <c r="I6" s="35"/>
      <c r="J6" s="35"/>
      <c r="K6" s="50"/>
      <c r="L6" s="35"/>
      <c r="M6" s="42">
        <v>10415.74</v>
      </c>
      <c r="N6" s="35"/>
      <c r="O6" s="32">
        <f t="shared" si="1"/>
        <v>10415.74</v>
      </c>
    </row>
    <row r="7" spans="1:18" x14ac:dyDescent="0.25">
      <c r="B7" s="16" t="s">
        <v>69</v>
      </c>
      <c r="C7" s="17"/>
      <c r="D7" s="17"/>
      <c r="E7" s="17"/>
      <c r="F7" s="17"/>
      <c r="G7" s="17"/>
      <c r="H7" s="17"/>
      <c r="I7" s="17"/>
      <c r="J7" s="17"/>
      <c r="K7" s="48"/>
      <c r="L7" s="17"/>
      <c r="M7" s="17"/>
      <c r="N7" s="17"/>
      <c r="O7" s="32">
        <f t="shared" si="1"/>
        <v>0</v>
      </c>
    </row>
    <row r="8" spans="1:18" x14ac:dyDescent="0.25">
      <c r="B8" s="16" t="s">
        <v>38</v>
      </c>
      <c r="C8" s="17"/>
      <c r="D8" s="17"/>
      <c r="E8" s="17"/>
      <c r="F8" s="17"/>
      <c r="G8" s="17"/>
      <c r="H8" s="17"/>
      <c r="I8" s="17"/>
      <c r="J8" s="17"/>
      <c r="K8" s="48"/>
      <c r="L8" s="17"/>
      <c r="M8" s="17"/>
      <c r="N8" s="17"/>
      <c r="O8" s="32">
        <f t="shared" si="1"/>
        <v>0</v>
      </c>
    </row>
    <row r="9" spans="1:18" ht="30" x14ac:dyDescent="0.25">
      <c r="B9" s="36" t="s">
        <v>75</v>
      </c>
      <c r="C9" s="17"/>
      <c r="D9" s="35"/>
      <c r="E9" s="35"/>
      <c r="F9" s="17">
        <v>24700</v>
      </c>
      <c r="G9" s="17">
        <v>1837</v>
      </c>
      <c r="H9" s="35"/>
      <c r="I9" s="35"/>
      <c r="J9" s="35"/>
      <c r="K9" s="50"/>
      <c r="L9" s="35"/>
      <c r="M9" s="35"/>
      <c r="N9" s="35"/>
      <c r="O9" s="32">
        <f t="shared" si="1"/>
        <v>26537</v>
      </c>
    </row>
    <row r="10" spans="1:18" ht="45.75" thickBot="1" x14ac:dyDescent="0.3">
      <c r="C10" s="2"/>
      <c r="D10" s="2"/>
      <c r="E10" s="2"/>
      <c r="F10" s="2"/>
      <c r="G10" s="2"/>
      <c r="H10" s="2"/>
      <c r="I10" s="2"/>
      <c r="J10" s="2"/>
      <c r="K10" s="51"/>
      <c r="L10" s="2"/>
      <c r="M10" s="2"/>
      <c r="N10" s="2"/>
      <c r="O10" s="66" t="s">
        <v>93</v>
      </c>
      <c r="P10" s="66" t="s">
        <v>84</v>
      </c>
      <c r="Q10" s="66" t="s">
        <v>85</v>
      </c>
      <c r="R10" s="67" t="s">
        <v>82</v>
      </c>
    </row>
    <row r="11" spans="1:18" ht="15.75" thickBot="1" x14ac:dyDescent="0.3">
      <c r="B11" s="4" t="s">
        <v>15</v>
      </c>
      <c r="C11" s="5">
        <f t="shared" ref="C11:N11" si="2">SUM(C13:C37)</f>
        <v>12659.7</v>
      </c>
      <c r="D11" s="5">
        <f t="shared" si="2"/>
        <v>1310</v>
      </c>
      <c r="E11" s="5">
        <f t="shared" si="2"/>
        <v>3975</v>
      </c>
      <c r="F11" s="5">
        <f t="shared" si="2"/>
        <v>28454</v>
      </c>
      <c r="G11" s="5">
        <f t="shared" si="2"/>
        <v>3260</v>
      </c>
      <c r="H11" s="5">
        <f t="shared" si="2"/>
        <v>1853</v>
      </c>
      <c r="I11" s="5">
        <f t="shared" si="2"/>
        <v>4032</v>
      </c>
      <c r="J11" s="5">
        <f t="shared" si="2"/>
        <v>1838</v>
      </c>
      <c r="K11" s="63">
        <f t="shared" si="2"/>
        <v>4144</v>
      </c>
      <c r="L11" s="5">
        <f t="shared" si="2"/>
        <v>5653</v>
      </c>
      <c r="M11" s="5">
        <f t="shared" si="2"/>
        <v>12137.74</v>
      </c>
      <c r="N11" s="5">
        <f t="shared" si="2"/>
        <v>8053</v>
      </c>
      <c r="O11" s="5">
        <f>SUM(C11:N11)</f>
        <v>87369.44</v>
      </c>
      <c r="P11" s="38"/>
      <c r="Q11" s="39"/>
      <c r="R11" s="69"/>
    </row>
    <row r="12" spans="1:18" x14ac:dyDescent="0.25">
      <c r="B12" s="8" t="s">
        <v>16</v>
      </c>
      <c r="O12" s="9">
        <f>SUM(O13:O28)-O17</f>
        <v>47873</v>
      </c>
      <c r="P12">
        <f>SUM(P13:P28)</f>
        <v>49467</v>
      </c>
      <c r="Q12">
        <f>SUM(Q13:Q28)</f>
        <v>1594</v>
      </c>
      <c r="R12" s="67">
        <f>Q12/P12</f>
        <v>3.2223502537044896E-2</v>
      </c>
    </row>
    <row r="13" spans="1:18" x14ac:dyDescent="0.25">
      <c r="A13" s="24" t="s">
        <v>42</v>
      </c>
      <c r="B13" s="16" t="s">
        <v>76</v>
      </c>
      <c r="C13" s="26"/>
      <c r="D13" s="26"/>
      <c r="E13" s="26"/>
      <c r="F13" s="26"/>
      <c r="G13" s="26"/>
      <c r="H13" s="16">
        <v>450</v>
      </c>
      <c r="I13" s="26"/>
      <c r="J13" s="26"/>
      <c r="K13" s="53"/>
      <c r="L13" s="26"/>
      <c r="M13" s="26"/>
      <c r="N13" s="16">
        <v>225</v>
      </c>
      <c r="O13" s="27">
        <f t="shared" ref="O13:O18" si="3">SUM(C13:N13)</f>
        <v>675</v>
      </c>
      <c r="P13" s="27">
        <v>600</v>
      </c>
      <c r="Q13">
        <f>P13-O13</f>
        <v>-75</v>
      </c>
    </row>
    <row r="14" spans="1:18" x14ac:dyDescent="0.25">
      <c r="A14" s="24" t="s">
        <v>43</v>
      </c>
      <c r="B14" s="16" t="s">
        <v>27</v>
      </c>
      <c r="C14" s="16"/>
      <c r="D14" s="16"/>
      <c r="E14" s="16"/>
      <c r="F14" s="16">
        <v>24700</v>
      </c>
      <c r="G14" s="16">
        <v>1837</v>
      </c>
      <c r="H14" s="16"/>
      <c r="I14" s="16"/>
      <c r="J14" s="16"/>
      <c r="K14" s="54"/>
      <c r="L14" s="16"/>
      <c r="M14" s="16"/>
      <c r="N14" s="16"/>
      <c r="O14" s="27">
        <f t="shared" si="3"/>
        <v>26537</v>
      </c>
      <c r="P14" s="27">
        <v>25000</v>
      </c>
      <c r="Q14">
        <f t="shared" ref="Q14:Q33" si="4">P14-O14</f>
        <v>-1537</v>
      </c>
    </row>
    <row r="15" spans="1:18" x14ac:dyDescent="0.25">
      <c r="A15" s="24" t="s">
        <v>43</v>
      </c>
      <c r="B15" s="28" t="s">
        <v>26</v>
      </c>
      <c r="C15" s="16"/>
      <c r="D15" s="16"/>
      <c r="E15" s="16">
        <v>1080</v>
      </c>
      <c r="F15" s="16"/>
      <c r="G15" s="16"/>
      <c r="H15" s="16"/>
      <c r="I15" s="16"/>
      <c r="J15" s="16"/>
      <c r="K15" s="60">
        <v>140</v>
      </c>
      <c r="L15" s="16">
        <v>325</v>
      </c>
      <c r="M15" s="16">
        <v>45</v>
      </c>
      <c r="N15" s="16">
        <v>200</v>
      </c>
      <c r="O15" s="27">
        <f t="shared" si="3"/>
        <v>1790</v>
      </c>
      <c r="P15" s="27">
        <v>2400</v>
      </c>
      <c r="Q15">
        <f t="shared" si="4"/>
        <v>610</v>
      </c>
    </row>
    <row r="16" spans="1:18" x14ac:dyDescent="0.25">
      <c r="A16" s="24" t="s">
        <v>43</v>
      </c>
      <c r="B16" s="28" t="s">
        <v>17</v>
      </c>
      <c r="C16" s="16"/>
      <c r="D16" s="16"/>
      <c r="E16" s="16"/>
      <c r="F16" s="16"/>
      <c r="G16" s="16"/>
      <c r="H16" s="16"/>
      <c r="I16" s="16"/>
      <c r="J16" s="16"/>
      <c r="K16" s="54"/>
      <c r="L16" s="16">
        <v>144</v>
      </c>
      <c r="M16" s="16">
        <v>65</v>
      </c>
      <c r="N16" s="16"/>
      <c r="O16" s="27">
        <f t="shared" si="3"/>
        <v>209</v>
      </c>
      <c r="P16" s="27">
        <v>1200</v>
      </c>
      <c r="Q16">
        <f t="shared" si="4"/>
        <v>991</v>
      </c>
    </row>
    <row r="17" spans="1:17" x14ac:dyDescent="0.25">
      <c r="A17" s="24" t="s">
        <v>86</v>
      </c>
      <c r="B17" s="28" t="s">
        <v>74</v>
      </c>
      <c r="C17" s="16"/>
      <c r="D17" s="16"/>
      <c r="E17" s="16"/>
      <c r="F17" s="16"/>
      <c r="G17" s="16">
        <v>200</v>
      </c>
      <c r="H17" s="16">
        <v>200</v>
      </c>
      <c r="I17" s="16">
        <v>200</v>
      </c>
      <c r="J17" s="16">
        <v>200</v>
      </c>
      <c r="K17" s="60">
        <v>200</v>
      </c>
      <c r="L17" s="16">
        <v>200</v>
      </c>
      <c r="M17" s="16">
        <v>200</v>
      </c>
      <c r="N17" s="16">
        <v>200</v>
      </c>
      <c r="O17" s="27">
        <f t="shared" si="3"/>
        <v>1600</v>
      </c>
      <c r="P17" s="27">
        <v>0</v>
      </c>
    </row>
    <row r="18" spans="1:17" x14ac:dyDescent="0.25">
      <c r="A18" s="24" t="s">
        <v>44</v>
      </c>
      <c r="B18" s="16" t="s">
        <v>18</v>
      </c>
      <c r="C18" s="16">
        <v>55</v>
      </c>
      <c r="D18" s="16">
        <v>55</v>
      </c>
      <c r="E18" s="16">
        <v>55</v>
      </c>
      <c r="F18" s="16">
        <v>55</v>
      </c>
      <c r="G18" s="16">
        <v>55</v>
      </c>
      <c r="H18" s="16">
        <v>55</v>
      </c>
      <c r="I18" s="16">
        <v>55</v>
      </c>
      <c r="J18" s="16">
        <v>55</v>
      </c>
      <c r="K18" s="60">
        <v>55</v>
      </c>
      <c r="L18" s="16">
        <v>55</v>
      </c>
      <c r="M18" s="16">
        <v>55</v>
      </c>
      <c r="N18" s="16">
        <v>55</v>
      </c>
      <c r="O18" s="27">
        <f t="shared" si="3"/>
        <v>660</v>
      </c>
      <c r="P18" s="27">
        <v>660</v>
      </c>
      <c r="Q18">
        <f t="shared" si="4"/>
        <v>0</v>
      </c>
    </row>
    <row r="19" spans="1:17" x14ac:dyDescent="0.25">
      <c r="A19" s="24" t="s">
        <v>44</v>
      </c>
      <c r="B19" s="16" t="s">
        <v>19</v>
      </c>
      <c r="C19" s="29"/>
      <c r="D19" s="29"/>
      <c r="E19" s="29"/>
      <c r="F19" s="29"/>
      <c r="G19" s="29"/>
      <c r="H19" s="29"/>
      <c r="I19" s="16">
        <v>870</v>
      </c>
      <c r="J19" s="29"/>
      <c r="K19" s="55"/>
      <c r="L19" s="29"/>
      <c r="M19" s="29"/>
      <c r="N19" s="29"/>
      <c r="O19" s="27">
        <f t="shared" ref="O19:O41" si="5">SUM(C19:N19)</f>
        <v>870</v>
      </c>
      <c r="P19" s="27">
        <v>870</v>
      </c>
      <c r="Q19">
        <f t="shared" si="4"/>
        <v>0</v>
      </c>
    </row>
    <row r="20" spans="1:17" x14ac:dyDescent="0.25">
      <c r="A20" s="24" t="s">
        <v>45</v>
      </c>
      <c r="B20" s="16" t="s">
        <v>20</v>
      </c>
      <c r="C20" s="16">
        <v>1704</v>
      </c>
      <c r="D20" s="29"/>
      <c r="E20" s="29"/>
      <c r="F20" s="16">
        <v>1763</v>
      </c>
      <c r="G20" s="29"/>
      <c r="H20" s="29"/>
      <c r="I20" s="16">
        <v>1763</v>
      </c>
      <c r="J20" s="29"/>
      <c r="K20" s="55"/>
      <c r="L20" s="16">
        <v>1763</v>
      </c>
      <c r="M20" s="29"/>
      <c r="N20" s="29"/>
      <c r="O20" s="27">
        <f t="shared" si="5"/>
        <v>6993</v>
      </c>
      <c r="P20" s="27">
        <v>6812</v>
      </c>
      <c r="Q20">
        <f t="shared" si="4"/>
        <v>-181</v>
      </c>
    </row>
    <row r="21" spans="1:17" x14ac:dyDescent="0.25">
      <c r="A21" s="24" t="s">
        <v>47</v>
      </c>
      <c r="B21" s="16" t="s">
        <v>41</v>
      </c>
      <c r="C21" s="26"/>
      <c r="D21" s="26"/>
      <c r="E21" s="26"/>
      <c r="F21" s="26"/>
      <c r="G21" s="26"/>
      <c r="H21" s="26"/>
      <c r="I21" s="26"/>
      <c r="J21" s="26"/>
      <c r="K21" s="53"/>
      <c r="L21" s="53"/>
      <c r="M21" s="29"/>
      <c r="N21" s="16">
        <v>105</v>
      </c>
      <c r="O21" s="27">
        <f>SUM(C21:N21)</f>
        <v>105</v>
      </c>
      <c r="P21" s="27">
        <v>105</v>
      </c>
      <c r="Q21">
        <f t="shared" si="4"/>
        <v>0</v>
      </c>
    </row>
    <row r="22" spans="1:17" x14ac:dyDescent="0.25">
      <c r="A22" s="24" t="s">
        <v>48</v>
      </c>
      <c r="B22" s="16" t="s">
        <v>21</v>
      </c>
      <c r="C22" s="29"/>
      <c r="D22" s="29"/>
      <c r="E22" s="29"/>
      <c r="F22" s="29"/>
      <c r="G22" s="29"/>
      <c r="H22" s="29"/>
      <c r="I22" s="29"/>
      <c r="J22" s="29"/>
      <c r="K22" s="55"/>
      <c r="L22" s="16">
        <v>405</v>
      </c>
      <c r="M22" s="29"/>
      <c r="N22" s="29"/>
      <c r="O22" s="27">
        <f t="shared" si="5"/>
        <v>405</v>
      </c>
      <c r="P22" s="27">
        <v>405</v>
      </c>
      <c r="Q22">
        <f t="shared" si="4"/>
        <v>0</v>
      </c>
    </row>
    <row r="23" spans="1:17" x14ac:dyDescent="0.25">
      <c r="A23" s="24" t="s">
        <v>50</v>
      </c>
      <c r="B23" s="16" t="s">
        <v>40</v>
      </c>
      <c r="C23" s="16">
        <v>135</v>
      </c>
      <c r="D23" s="16">
        <v>135</v>
      </c>
      <c r="E23" s="16">
        <v>133</v>
      </c>
      <c r="F23" s="16">
        <v>134</v>
      </c>
      <c r="G23" s="16">
        <v>134</v>
      </c>
      <c r="H23" s="16">
        <v>132</v>
      </c>
      <c r="I23" s="16">
        <v>135</v>
      </c>
      <c r="J23" s="16">
        <v>135</v>
      </c>
      <c r="K23" s="60">
        <v>135</v>
      </c>
      <c r="L23" s="16">
        <v>132</v>
      </c>
      <c r="M23" s="16">
        <v>134</v>
      </c>
      <c r="N23" s="16">
        <v>134</v>
      </c>
      <c r="O23" s="27">
        <f t="shared" si="5"/>
        <v>1608</v>
      </c>
      <c r="P23" s="27">
        <v>1620</v>
      </c>
      <c r="Q23">
        <f t="shared" si="4"/>
        <v>12</v>
      </c>
    </row>
    <row r="24" spans="1:17" x14ac:dyDescent="0.25">
      <c r="A24" s="24" t="s">
        <v>49</v>
      </c>
      <c r="B24" s="16" t="s">
        <v>23</v>
      </c>
      <c r="C24" s="29"/>
      <c r="D24" s="29"/>
      <c r="E24" s="29"/>
      <c r="F24" s="29"/>
      <c r="G24" s="29"/>
      <c r="H24" s="29"/>
      <c r="I24" s="29"/>
      <c r="J24" s="29"/>
      <c r="K24" s="16">
        <v>2520</v>
      </c>
      <c r="L24" s="29"/>
      <c r="M24" s="29"/>
      <c r="N24" s="29"/>
      <c r="O24" s="27">
        <f>SUM(C24:N24)</f>
        <v>2520</v>
      </c>
      <c r="P24" s="27">
        <v>2520</v>
      </c>
      <c r="Q24">
        <f t="shared" si="4"/>
        <v>0</v>
      </c>
    </row>
    <row r="25" spans="1:17" x14ac:dyDescent="0.25">
      <c r="A25" s="24" t="s">
        <v>49</v>
      </c>
      <c r="B25" s="16" t="s">
        <v>36</v>
      </c>
      <c r="C25" s="16"/>
      <c r="D25" s="16"/>
      <c r="E25" s="16"/>
      <c r="F25" s="16"/>
      <c r="G25" s="16"/>
      <c r="H25" s="16"/>
      <c r="I25" s="16"/>
      <c r="J25" s="16"/>
      <c r="K25" s="54"/>
      <c r="L25" s="16"/>
      <c r="M25" s="16"/>
      <c r="N25" s="16"/>
      <c r="O25" s="27">
        <f t="shared" si="5"/>
        <v>0</v>
      </c>
      <c r="P25" s="27">
        <v>3600</v>
      </c>
      <c r="Q25">
        <f t="shared" si="4"/>
        <v>3600</v>
      </c>
    </row>
    <row r="26" spans="1:17" x14ac:dyDescent="0.25">
      <c r="A26" s="24" t="s">
        <v>78</v>
      </c>
      <c r="B26" s="16" t="s">
        <v>37</v>
      </c>
      <c r="C26" s="16"/>
      <c r="D26" s="16"/>
      <c r="E26" s="16"/>
      <c r="F26" s="16"/>
      <c r="G26" s="16"/>
      <c r="H26" s="16"/>
      <c r="I26" s="16"/>
      <c r="J26" s="16">
        <v>472</v>
      </c>
      <c r="K26" s="54"/>
      <c r="L26" s="16">
        <v>1419</v>
      </c>
      <c r="M26" s="16"/>
      <c r="N26" s="16">
        <v>504</v>
      </c>
      <c r="O26" s="27">
        <f t="shared" si="5"/>
        <v>2395</v>
      </c>
      <c r="P26" s="27">
        <v>2040</v>
      </c>
      <c r="Q26">
        <f t="shared" si="4"/>
        <v>-355</v>
      </c>
    </row>
    <row r="27" spans="1:17" x14ac:dyDescent="0.25">
      <c r="A27" s="24" t="s">
        <v>92</v>
      </c>
      <c r="B27" s="16" t="s">
        <v>67</v>
      </c>
      <c r="C27" s="26"/>
      <c r="D27" s="26"/>
      <c r="E27" s="16">
        <v>1550</v>
      </c>
      <c r="F27" s="26"/>
      <c r="G27" s="26"/>
      <c r="H27" s="26"/>
      <c r="I27" s="26"/>
      <c r="J27" s="26"/>
      <c r="K27" s="53"/>
      <c r="L27" s="26"/>
      <c r="M27" s="26"/>
      <c r="N27" s="16">
        <v>1481</v>
      </c>
      <c r="O27" s="27">
        <f t="shared" si="5"/>
        <v>3031</v>
      </c>
      <c r="P27" s="27">
        <v>1560</v>
      </c>
      <c r="Q27">
        <f t="shared" si="4"/>
        <v>-1471</v>
      </c>
    </row>
    <row r="28" spans="1:17" x14ac:dyDescent="0.25">
      <c r="A28" s="24" t="s">
        <v>46</v>
      </c>
      <c r="B28" s="16" t="s">
        <v>39</v>
      </c>
      <c r="C28" s="26"/>
      <c r="D28" s="26"/>
      <c r="E28" s="26"/>
      <c r="F28" s="26"/>
      <c r="G28" s="26"/>
      <c r="H28" s="26"/>
      <c r="I28" s="26"/>
      <c r="J28" s="26"/>
      <c r="K28" s="53"/>
      <c r="L28" s="26"/>
      <c r="M28" s="16">
        <v>75</v>
      </c>
      <c r="N28" s="26"/>
      <c r="O28" s="27">
        <f>SUM(C28:N28)</f>
        <v>75</v>
      </c>
      <c r="P28" s="27">
        <v>75</v>
      </c>
      <c r="Q28">
        <f t="shared" si="4"/>
        <v>0</v>
      </c>
    </row>
    <row r="29" spans="1:17" x14ac:dyDescent="0.25">
      <c r="B29" s="16"/>
      <c r="C29" s="26"/>
      <c r="D29" s="26"/>
      <c r="E29" s="26"/>
      <c r="F29" s="26"/>
      <c r="G29" s="26"/>
      <c r="H29" s="26"/>
      <c r="I29" s="26"/>
      <c r="J29" s="26"/>
      <c r="K29" s="53"/>
      <c r="L29" s="26"/>
      <c r="M29" s="16"/>
      <c r="N29" s="26"/>
      <c r="O29" s="27"/>
      <c r="P29" s="3"/>
    </row>
    <row r="30" spans="1:17" x14ac:dyDescent="0.25">
      <c r="B30" s="27" t="s">
        <v>28</v>
      </c>
      <c r="C30" s="16"/>
      <c r="D30" s="16"/>
      <c r="E30" s="16"/>
      <c r="F30" s="16"/>
      <c r="G30" s="16"/>
      <c r="H30" s="16"/>
      <c r="I30" s="16"/>
      <c r="J30" s="16"/>
      <c r="K30" s="54"/>
      <c r="L30" s="16"/>
      <c r="M30" s="16"/>
      <c r="N30" s="16"/>
      <c r="O30" s="27">
        <f>SUM(O31:O33)</f>
        <v>14028</v>
      </c>
      <c r="P30" s="27">
        <f>SUM(P31:P33)</f>
        <v>13416</v>
      </c>
      <c r="Q30">
        <f t="shared" si="4"/>
        <v>-612</v>
      </c>
    </row>
    <row r="31" spans="1:17" x14ac:dyDescent="0.25">
      <c r="A31" s="24" t="s">
        <v>51</v>
      </c>
      <c r="B31" s="16" t="s">
        <v>29</v>
      </c>
      <c r="C31" s="16">
        <v>1468</v>
      </c>
      <c r="D31" s="16">
        <v>634</v>
      </c>
      <c r="E31" s="16">
        <v>651</v>
      </c>
      <c r="F31" s="16">
        <v>1315</v>
      </c>
      <c r="G31" s="16">
        <v>528</v>
      </c>
      <c r="H31" s="16">
        <v>532</v>
      </c>
      <c r="I31" s="16">
        <v>542</v>
      </c>
      <c r="J31" s="16">
        <v>478</v>
      </c>
      <c r="K31" s="60">
        <v>654</v>
      </c>
      <c r="L31" s="16">
        <v>742</v>
      </c>
      <c r="M31" s="16">
        <v>650</v>
      </c>
      <c r="N31" s="16"/>
      <c r="O31" s="27">
        <f t="shared" si="5"/>
        <v>8194</v>
      </c>
      <c r="P31" s="3">
        <v>7800</v>
      </c>
      <c r="Q31">
        <f t="shared" si="4"/>
        <v>-394</v>
      </c>
    </row>
    <row r="32" spans="1:17" x14ac:dyDescent="0.25">
      <c r="A32" s="24" t="s">
        <v>52</v>
      </c>
      <c r="B32" s="16" t="s">
        <v>30</v>
      </c>
      <c r="C32" s="16">
        <v>330</v>
      </c>
      <c r="D32" s="16">
        <v>318</v>
      </c>
      <c r="E32" s="16">
        <v>338</v>
      </c>
      <c r="F32" s="16">
        <v>319</v>
      </c>
      <c r="G32" s="16">
        <v>338</v>
      </c>
      <c r="H32" s="16">
        <v>316</v>
      </c>
      <c r="I32" s="16">
        <v>299</v>
      </c>
      <c r="J32" s="16">
        <v>330</v>
      </c>
      <c r="K32" s="60">
        <v>272</v>
      </c>
      <c r="L32" s="16">
        <v>300</v>
      </c>
      <c r="M32" s="16">
        <v>330</v>
      </c>
      <c r="N32" s="16">
        <v>328</v>
      </c>
      <c r="O32" s="27">
        <f t="shared" si="5"/>
        <v>3818</v>
      </c>
      <c r="P32" s="3">
        <v>3600</v>
      </c>
      <c r="Q32">
        <f t="shared" si="4"/>
        <v>-218</v>
      </c>
    </row>
    <row r="33" spans="1:17" x14ac:dyDescent="0.25">
      <c r="A33" s="24" t="s">
        <v>53</v>
      </c>
      <c r="B33" s="16" t="s">
        <v>31</v>
      </c>
      <c r="C33" s="16">
        <v>168</v>
      </c>
      <c r="D33" s="16">
        <v>168</v>
      </c>
      <c r="E33" s="16">
        <v>168</v>
      </c>
      <c r="F33" s="16">
        <v>168</v>
      </c>
      <c r="G33" s="16">
        <v>168</v>
      </c>
      <c r="H33" s="16">
        <v>168</v>
      </c>
      <c r="I33" s="16">
        <v>168</v>
      </c>
      <c r="J33" s="16">
        <v>168</v>
      </c>
      <c r="K33" s="60">
        <v>168</v>
      </c>
      <c r="L33" s="16">
        <v>168</v>
      </c>
      <c r="M33" s="16">
        <v>168</v>
      </c>
      <c r="N33" s="16">
        <v>168</v>
      </c>
      <c r="O33" s="27">
        <f t="shared" si="5"/>
        <v>2016</v>
      </c>
      <c r="P33" s="3">
        <v>2016</v>
      </c>
      <c r="Q33">
        <f t="shared" si="4"/>
        <v>0</v>
      </c>
    </row>
    <row r="34" spans="1:17" x14ac:dyDescent="0.25">
      <c r="B34" s="16"/>
      <c r="C34" s="16"/>
      <c r="D34" s="16"/>
      <c r="E34" s="16"/>
      <c r="F34" s="16"/>
      <c r="G34" s="16"/>
      <c r="H34" s="16"/>
      <c r="I34" s="16"/>
      <c r="J34" s="16"/>
      <c r="K34" s="60"/>
      <c r="L34" s="16"/>
      <c r="M34" s="16"/>
      <c r="N34" s="16"/>
      <c r="O34" s="27"/>
    </row>
    <row r="35" spans="1:17" x14ac:dyDescent="0.25">
      <c r="B35" s="27" t="s">
        <v>32</v>
      </c>
      <c r="C35" s="16"/>
      <c r="D35" s="16"/>
      <c r="E35" s="16"/>
      <c r="F35" s="16"/>
      <c r="G35" s="16"/>
      <c r="H35" s="16"/>
      <c r="I35" s="16"/>
      <c r="J35" s="16"/>
      <c r="K35" s="54"/>
      <c r="L35" s="16"/>
      <c r="M35" s="16"/>
      <c r="N35" s="16"/>
      <c r="O35" s="27"/>
    </row>
    <row r="36" spans="1:17" x14ac:dyDescent="0.25">
      <c r="A36" s="24" t="s">
        <v>68</v>
      </c>
      <c r="B36" s="16" t="s">
        <v>33</v>
      </c>
      <c r="C36" s="44">
        <v>8799.7000000000007</v>
      </c>
      <c r="D36" s="30"/>
      <c r="E36" s="30"/>
      <c r="F36" s="30"/>
      <c r="G36" s="30"/>
      <c r="H36" s="30"/>
      <c r="I36" s="30"/>
      <c r="J36" s="30"/>
      <c r="K36" s="56"/>
      <c r="L36" s="30"/>
      <c r="M36" s="30"/>
      <c r="N36" s="74">
        <v>4653</v>
      </c>
      <c r="O36" s="31">
        <f t="shared" si="5"/>
        <v>13452.7</v>
      </c>
    </row>
    <row r="37" spans="1:17" x14ac:dyDescent="0.25">
      <c r="A37" s="24" t="s">
        <v>77</v>
      </c>
      <c r="B37" s="16" t="s">
        <v>34</v>
      </c>
      <c r="C37" s="30"/>
      <c r="D37" s="30"/>
      <c r="E37" s="30"/>
      <c r="F37" s="30"/>
      <c r="G37" s="30"/>
      <c r="H37" s="30"/>
      <c r="I37" s="30"/>
      <c r="J37" s="30"/>
      <c r="K37" s="56"/>
      <c r="L37" s="30"/>
      <c r="M37" s="42">
        <v>10415.74</v>
      </c>
      <c r="N37" s="30"/>
      <c r="O37" s="31">
        <f t="shared" si="5"/>
        <v>10415.74</v>
      </c>
    </row>
    <row r="38" spans="1:17" x14ac:dyDescent="0.25">
      <c r="B38" s="7"/>
      <c r="C38" s="20"/>
      <c r="D38" s="20"/>
      <c r="E38" s="20"/>
      <c r="F38" s="20"/>
      <c r="G38" s="20"/>
      <c r="H38" s="20"/>
      <c r="I38" s="20"/>
      <c r="J38" s="20"/>
      <c r="K38" s="57"/>
      <c r="L38" s="20"/>
      <c r="M38" s="20"/>
      <c r="N38" s="20"/>
      <c r="O38" s="21">
        <f t="shared" si="5"/>
        <v>0</v>
      </c>
    </row>
    <row r="39" spans="1:17" ht="15.75" thickBot="1" x14ac:dyDescent="0.3">
      <c r="B39" s="10" t="s">
        <v>54</v>
      </c>
      <c r="C39" s="22"/>
      <c r="D39" s="22"/>
      <c r="E39" s="22"/>
      <c r="F39" s="22"/>
      <c r="G39" s="22"/>
      <c r="H39" s="22"/>
      <c r="I39" s="22"/>
      <c r="J39" s="22"/>
      <c r="K39" s="58"/>
      <c r="L39" s="22"/>
      <c r="M39" s="22"/>
      <c r="N39" s="22"/>
      <c r="O39" s="23">
        <f t="shared" si="5"/>
        <v>0</v>
      </c>
    </row>
    <row r="40" spans="1:17" ht="15.75" thickBot="1" x14ac:dyDescent="0.3">
      <c r="B40" s="11" t="s">
        <v>35</v>
      </c>
      <c r="C40" s="12">
        <f>C3-C11</f>
        <v>914</v>
      </c>
      <c r="D40" s="12">
        <f t="shared" ref="D40:N40" si="6">D3-D11</f>
        <v>3464</v>
      </c>
      <c r="E40" s="12">
        <f t="shared" si="6"/>
        <v>799</v>
      </c>
      <c r="F40" s="12">
        <f t="shared" si="6"/>
        <v>1020</v>
      </c>
      <c r="G40" s="12">
        <f t="shared" si="6"/>
        <v>3555</v>
      </c>
      <c r="H40" s="12">
        <f t="shared" si="6"/>
        <v>3125</v>
      </c>
      <c r="I40" s="12">
        <f t="shared" si="6"/>
        <v>946</v>
      </c>
      <c r="J40" s="12">
        <f t="shared" si="6"/>
        <v>3140</v>
      </c>
      <c r="K40" s="65">
        <f t="shared" si="6"/>
        <v>834</v>
      </c>
      <c r="L40" s="12">
        <f t="shared" si="6"/>
        <v>-675</v>
      </c>
      <c r="M40" s="37">
        <f t="shared" si="6"/>
        <v>3256</v>
      </c>
      <c r="N40" s="12">
        <f t="shared" si="6"/>
        <v>-3075</v>
      </c>
      <c r="O40" s="13">
        <f t="shared" si="5"/>
        <v>17303</v>
      </c>
    </row>
    <row r="41" spans="1:17" ht="15.75" thickBot="1" x14ac:dyDescent="0.3">
      <c r="B41" s="11" t="s">
        <v>72</v>
      </c>
      <c r="C41" s="14"/>
      <c r="D41" s="14"/>
      <c r="E41" s="12">
        <f>SUM(C40:E40)</f>
        <v>5177</v>
      </c>
      <c r="F41" s="14"/>
      <c r="G41" s="14"/>
      <c r="H41" s="12">
        <f>SUM(F40:H40)</f>
        <v>7700</v>
      </c>
      <c r="I41" s="14"/>
      <c r="J41" s="14"/>
      <c r="K41" s="65">
        <f>SUM(I40:K40)</f>
        <v>4920</v>
      </c>
      <c r="L41" s="14"/>
      <c r="M41" s="14"/>
      <c r="N41" s="12">
        <f>SUM(L40:N40)</f>
        <v>-494</v>
      </c>
      <c r="O41" s="13">
        <f t="shared" si="5"/>
        <v>17303</v>
      </c>
    </row>
    <row r="42" spans="1:17" x14ac:dyDescent="0.25">
      <c r="B42" t="s">
        <v>70</v>
      </c>
      <c r="C42" s="2"/>
      <c r="D42" s="2">
        <v>8000</v>
      </c>
      <c r="E42" s="2"/>
      <c r="F42" s="2">
        <v>4000</v>
      </c>
      <c r="G42" s="2">
        <v>2500</v>
      </c>
      <c r="H42" s="2"/>
      <c r="I42" s="2">
        <v>4500</v>
      </c>
      <c r="J42" s="2"/>
      <c r="K42" s="61">
        <v>3200</v>
      </c>
      <c r="L42" s="2">
        <v>1700</v>
      </c>
      <c r="M42" s="2">
        <v>3000</v>
      </c>
      <c r="N42" s="2"/>
      <c r="O42" s="2"/>
      <c r="P42" s="2">
        <f>SUM(C42:O42)</f>
        <v>26900</v>
      </c>
      <c r="Q42" s="2">
        <f>O41-P42</f>
        <v>-9597</v>
      </c>
    </row>
    <row r="43" spans="1:17" x14ac:dyDescent="0.25">
      <c r="E43" s="45"/>
      <c r="F43" s="45"/>
      <c r="G43" s="45"/>
      <c r="H43" s="45"/>
      <c r="I43" s="45"/>
      <c r="J43" s="45"/>
      <c r="K43" s="59"/>
      <c r="L43" s="45"/>
      <c r="M43" s="45"/>
      <c r="N43" s="45"/>
      <c r="P43" s="45"/>
    </row>
    <row r="44" spans="1:17" x14ac:dyDescent="0.25">
      <c r="B44" s="19" t="s">
        <v>55</v>
      </c>
      <c r="C44" s="19">
        <v>492</v>
      </c>
      <c r="D44" s="16"/>
      <c r="E44" s="19">
        <v>333</v>
      </c>
      <c r="F44" s="16"/>
      <c r="G44" s="19">
        <v>347</v>
      </c>
      <c r="H44" s="16"/>
      <c r="I44" s="15" t="s">
        <v>66</v>
      </c>
      <c r="J44" s="16"/>
    </row>
    <row r="45" spans="1:17" x14ac:dyDescent="0.25">
      <c r="B45" s="16" t="s">
        <v>56</v>
      </c>
      <c r="C45" s="17">
        <f>C44*J45</f>
        <v>142.5116512655685</v>
      </c>
      <c r="D45" s="18"/>
      <c r="E45" s="17">
        <f>E44*J45</f>
        <v>96.456056649256723</v>
      </c>
      <c r="F45" s="16"/>
      <c r="G45" s="17">
        <f>G44*J45</f>
        <v>100.51126623811436</v>
      </c>
      <c r="H45" s="16"/>
      <c r="I45" s="17">
        <f>O41</f>
        <v>17303</v>
      </c>
      <c r="J45" s="18">
        <f>I45/I56</f>
        <v>0.28965782777554572</v>
      </c>
    </row>
    <row r="46" spans="1:17" x14ac:dyDescent="0.25">
      <c r="B46" s="16" t="s">
        <v>65</v>
      </c>
      <c r="C46" s="17">
        <f>C44*J46</f>
        <v>115.53796705504219</v>
      </c>
      <c r="D46" s="18"/>
      <c r="E46" s="17">
        <f>E44*J46</f>
        <v>78.199477701888313</v>
      </c>
      <c r="F46" s="16"/>
      <c r="G46" s="17">
        <f>G44*J46</f>
        <v>81.487143431096825</v>
      </c>
      <c r="H46" s="16"/>
      <c r="I46" s="17">
        <f>SUM(O31:O33)</f>
        <v>14028</v>
      </c>
      <c r="J46" s="18">
        <f>I46/I56</f>
        <v>0.23483326637203697</v>
      </c>
    </row>
    <row r="47" spans="1:17" x14ac:dyDescent="0.25">
      <c r="B47" s="16" t="s">
        <v>57</v>
      </c>
      <c r="C47" s="17">
        <f>C44*J47</f>
        <v>61.796504620329451</v>
      </c>
      <c r="D47" s="18"/>
      <c r="E47" s="17">
        <f>E44*J47</f>
        <v>41.825683005222984</v>
      </c>
      <c r="F47" s="16"/>
      <c r="G47" s="17">
        <f>G44*J47</f>
        <v>43.584120128565687</v>
      </c>
      <c r="H47" s="16"/>
      <c r="I47" s="17">
        <f>SUM(O20:O22)</f>
        <v>7503</v>
      </c>
      <c r="J47" s="18">
        <f>I47/I56</f>
        <v>0.12560265166733628</v>
      </c>
    </row>
    <row r="48" spans="1:17" x14ac:dyDescent="0.25">
      <c r="B48" s="16" t="s">
        <v>58</v>
      </c>
      <c r="C48" s="17">
        <f>C44*J48</f>
        <v>7.4126155082362395</v>
      </c>
      <c r="D48" s="18"/>
      <c r="E48" s="17">
        <f>E44*J48</f>
        <v>5.0170751305745283</v>
      </c>
      <c r="F48" s="16"/>
      <c r="G48" s="17">
        <f>G44*J48</f>
        <v>5.2280032141422259</v>
      </c>
      <c r="H48" s="16"/>
      <c r="I48" s="17">
        <v>900</v>
      </c>
      <c r="J48" s="18">
        <f>I48/I56</f>
        <v>1.5066291683406991E-2</v>
      </c>
    </row>
    <row r="49" spans="2:10" x14ac:dyDescent="0.25">
      <c r="B49" s="16" t="s">
        <v>59</v>
      </c>
      <c r="C49" s="17"/>
      <c r="D49" s="18"/>
      <c r="E49" s="17"/>
      <c r="F49" s="16"/>
      <c r="G49" s="17"/>
      <c r="H49" s="16"/>
      <c r="I49" s="17">
        <v>0</v>
      </c>
      <c r="J49" s="18"/>
    </row>
    <row r="50" spans="2:10" x14ac:dyDescent="0.25">
      <c r="B50" s="16" t="s">
        <v>60</v>
      </c>
      <c r="C50" s="17">
        <f>C44*J50</f>
        <v>79.306749698674167</v>
      </c>
      <c r="D50" s="16"/>
      <c r="E50" s="17">
        <f>E44*J50</f>
        <v>53.677129369224588</v>
      </c>
      <c r="F50" s="16"/>
      <c r="G50" s="17">
        <f>G44*J50</f>
        <v>55.933825498861658</v>
      </c>
      <c r="H50" s="16"/>
      <c r="I50" s="17">
        <f>SUM(O23:O28)</f>
        <v>9629</v>
      </c>
      <c r="J50" s="18">
        <f>I50/I56</f>
        <v>0.16119258068836212</v>
      </c>
    </row>
    <row r="51" spans="2:10" x14ac:dyDescent="0.25">
      <c r="B51" s="16" t="s">
        <v>62</v>
      </c>
      <c r="C51" s="17">
        <f>C44*J51</f>
        <v>16.464242667738048</v>
      </c>
      <c r="D51" s="16"/>
      <c r="E51" s="17">
        <f>E44*J51</f>
        <v>11.143481317798312</v>
      </c>
      <c r="F51" s="16"/>
      <c r="G51" s="17">
        <f>G44*J51</f>
        <v>11.611976027855899</v>
      </c>
      <c r="H51" s="16"/>
      <c r="I51" s="17">
        <f>SUM(O15:O16)</f>
        <v>1999</v>
      </c>
      <c r="J51" s="18">
        <f>I51/I56</f>
        <v>3.3463907861256192E-2</v>
      </c>
    </row>
    <row r="52" spans="2:10" x14ac:dyDescent="0.25">
      <c r="B52" s="16" t="s">
        <v>61</v>
      </c>
      <c r="C52" s="17">
        <f>C44*J52</f>
        <v>12.601446364001609</v>
      </c>
      <c r="D52" s="16"/>
      <c r="E52" s="17">
        <f>E44*J52</f>
        <v>8.5290277219766981</v>
      </c>
      <c r="F52" s="16"/>
      <c r="G52" s="17">
        <f>G44*J52</f>
        <v>8.8876054640417852</v>
      </c>
      <c r="H52" s="16"/>
      <c r="I52" s="17">
        <f>SUM(O18:O19)</f>
        <v>1530</v>
      </c>
      <c r="J52" s="18">
        <f>I52/I56</f>
        <v>2.5612695861791886E-2</v>
      </c>
    </row>
    <row r="53" spans="2:10" x14ac:dyDescent="0.25">
      <c r="B53" s="16" t="s">
        <v>71</v>
      </c>
      <c r="C53" s="17">
        <v>17</v>
      </c>
      <c r="D53" s="16"/>
      <c r="E53" s="17">
        <v>17</v>
      </c>
      <c r="F53" s="16"/>
      <c r="G53" s="17">
        <v>17</v>
      </c>
      <c r="H53" s="16"/>
      <c r="I53" s="17">
        <f>17*12*12</f>
        <v>2448</v>
      </c>
      <c r="J53" s="18">
        <f>I53/I56</f>
        <v>4.0980313378867012E-2</v>
      </c>
    </row>
    <row r="54" spans="2:10" x14ac:dyDescent="0.25">
      <c r="B54" s="16" t="s">
        <v>63</v>
      </c>
      <c r="C54" s="17">
        <f>SUM(C45:C53)</f>
        <v>452.63117717959028</v>
      </c>
      <c r="D54" s="16"/>
      <c r="E54" s="17">
        <f>SUM(E45:E53)</f>
        <v>311.84793089594217</v>
      </c>
      <c r="F54" s="16"/>
      <c r="G54" s="17">
        <f>SUM(G45:G53)</f>
        <v>324.24394000267847</v>
      </c>
      <c r="H54" s="16"/>
      <c r="I54" s="17">
        <f>SUM(I45:I53)</f>
        <v>55340</v>
      </c>
      <c r="J54" s="18">
        <f>SUM(J45:J53)</f>
        <v>0.92640953528860315</v>
      </c>
    </row>
    <row r="55" spans="2:10" x14ac:dyDescent="0.25">
      <c r="I55" s="2"/>
    </row>
    <row r="56" spans="2:10" x14ac:dyDescent="0.25">
      <c r="B56" t="s">
        <v>64</v>
      </c>
      <c r="C56">
        <f>C44*6</f>
        <v>2952</v>
      </c>
      <c r="E56">
        <f>E44*4</f>
        <v>1332</v>
      </c>
      <c r="G56">
        <f>G44*2</f>
        <v>694</v>
      </c>
      <c r="I56" s="2">
        <f>SUM(C56,E56,G56)*12</f>
        <v>59736</v>
      </c>
    </row>
  </sheetData>
  <mergeCells count="2">
    <mergeCell ref="C1:H1"/>
    <mergeCell ref="I1:N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6EECD-33D0-4323-A60A-940C00B94ADC}">
  <sheetPr>
    <tabColor rgb="FFFFFF00"/>
    <pageSetUpPr fitToPage="1"/>
  </sheetPr>
  <dimension ref="A1:W70"/>
  <sheetViews>
    <sheetView zoomScale="75" zoomScaleNormal="75" workbookViewId="0">
      <pane xSplit="9" ySplit="8" topLeftCell="J9" activePane="bottomRight" state="frozen"/>
      <selection pane="topRight" activeCell="I1" sqref="I1"/>
      <selection pane="bottomLeft" activeCell="A15" sqref="A15"/>
      <selection pane="bottomRight" activeCell="A9" sqref="A9"/>
    </sheetView>
  </sheetViews>
  <sheetFormatPr defaultRowHeight="15" x14ac:dyDescent="0.25"/>
  <cols>
    <col min="1" max="1" width="32.5703125" style="24" customWidth="1"/>
    <col min="2" max="2" width="47.7109375" customWidth="1"/>
    <col min="3" max="14" width="7.7109375" customWidth="1"/>
    <col min="18" max="18" width="8.42578125" customWidth="1"/>
  </cols>
  <sheetData>
    <row r="1" spans="1:18" x14ac:dyDescent="0.25">
      <c r="B1" s="1" t="s">
        <v>12</v>
      </c>
      <c r="C1" s="139">
        <v>2018</v>
      </c>
      <c r="D1" s="140"/>
      <c r="E1" s="140"/>
      <c r="F1" s="140"/>
      <c r="G1" s="140"/>
      <c r="H1" s="140"/>
      <c r="I1" s="141">
        <v>2019</v>
      </c>
      <c r="J1" s="140"/>
      <c r="K1" s="140"/>
      <c r="L1" s="140"/>
      <c r="M1" s="140"/>
      <c r="N1" s="140"/>
      <c r="O1" s="73" t="s">
        <v>22</v>
      </c>
    </row>
    <row r="2" spans="1:18" ht="15.75" thickBot="1" x14ac:dyDescent="0.3">
      <c r="C2" s="47" t="s">
        <v>11</v>
      </c>
      <c r="D2" s="46" t="s">
        <v>0</v>
      </c>
      <c r="E2" s="46" t="s">
        <v>1</v>
      </c>
      <c r="F2" s="46" t="s">
        <v>2</v>
      </c>
      <c r="G2" s="46" t="s">
        <v>3</v>
      </c>
      <c r="H2" s="46" t="s">
        <v>4</v>
      </c>
      <c r="I2" s="46" t="s">
        <v>5</v>
      </c>
      <c r="J2" s="46" t="s">
        <v>6</v>
      </c>
      <c r="K2" s="46" t="s">
        <v>7</v>
      </c>
      <c r="L2" s="46" t="s">
        <v>8</v>
      </c>
      <c r="M2" s="46" t="s">
        <v>9</v>
      </c>
      <c r="N2" s="46" t="s">
        <v>10</v>
      </c>
    </row>
    <row r="3" spans="1:18" s="3" customFormat="1" x14ac:dyDescent="0.25">
      <c r="A3" s="25"/>
      <c r="B3" s="4" t="s">
        <v>14</v>
      </c>
      <c r="C3" s="5">
        <f t="shared" ref="C3:N3" si="0">SUM(C4:C9)</f>
        <v>13777.7</v>
      </c>
      <c r="D3" s="5">
        <f t="shared" si="0"/>
        <v>4978</v>
      </c>
      <c r="E3" s="5">
        <f t="shared" si="0"/>
        <v>4978</v>
      </c>
      <c r="F3" s="5">
        <f t="shared" si="0"/>
        <v>31978</v>
      </c>
      <c r="G3" s="5">
        <f t="shared" si="0"/>
        <v>4978</v>
      </c>
      <c r="H3" s="5">
        <f t="shared" si="0"/>
        <v>4978</v>
      </c>
      <c r="I3" s="5">
        <f t="shared" si="0"/>
        <v>4978</v>
      </c>
      <c r="J3" s="5">
        <f t="shared" si="0"/>
        <v>4978</v>
      </c>
      <c r="K3" s="5">
        <f t="shared" si="0"/>
        <v>4978</v>
      </c>
      <c r="L3" s="5">
        <f t="shared" si="0"/>
        <v>4978</v>
      </c>
      <c r="M3" s="5">
        <f t="shared" si="0"/>
        <v>15394</v>
      </c>
      <c r="N3" s="5">
        <f t="shared" si="0"/>
        <v>4978</v>
      </c>
      <c r="O3" s="6">
        <f>SUM(O4:O8)</f>
        <v>105951.7</v>
      </c>
    </row>
    <row r="4" spans="1:18" x14ac:dyDescent="0.25">
      <c r="B4" s="16" t="s">
        <v>13</v>
      </c>
      <c r="C4" s="17">
        <v>4978</v>
      </c>
      <c r="D4" s="17">
        <v>4978</v>
      </c>
      <c r="E4" s="17">
        <v>4978</v>
      </c>
      <c r="F4" s="17">
        <v>4978</v>
      </c>
      <c r="G4" s="17">
        <v>4978</v>
      </c>
      <c r="H4" s="17">
        <v>4978</v>
      </c>
      <c r="I4" s="17">
        <v>4978</v>
      </c>
      <c r="J4" s="17">
        <v>4978</v>
      </c>
      <c r="K4" s="17">
        <v>4978</v>
      </c>
      <c r="L4" s="17">
        <v>4978</v>
      </c>
      <c r="M4" s="17">
        <v>4978</v>
      </c>
      <c r="N4" s="17">
        <v>4978</v>
      </c>
      <c r="O4" s="32">
        <f t="shared" ref="O4:O8" si="1">SUM(C4:N4)</f>
        <v>59736</v>
      </c>
    </row>
    <row r="5" spans="1:18" x14ac:dyDescent="0.25">
      <c r="B5" s="16" t="s">
        <v>24</v>
      </c>
      <c r="C5" s="43">
        <v>8799.7000000000007</v>
      </c>
      <c r="D5" s="33"/>
      <c r="E5" s="33"/>
      <c r="F5" s="33"/>
      <c r="G5" s="33"/>
      <c r="H5" s="33"/>
      <c r="I5" s="33"/>
      <c r="J5" s="33"/>
      <c r="K5" s="33"/>
      <c r="L5" s="33"/>
      <c r="M5" s="33"/>
      <c r="N5" s="33"/>
      <c r="O5" s="32">
        <f t="shared" si="1"/>
        <v>8799.7000000000007</v>
      </c>
    </row>
    <row r="6" spans="1:18" x14ac:dyDescent="0.25">
      <c r="B6" s="16" t="s">
        <v>25</v>
      </c>
      <c r="C6" s="34"/>
      <c r="D6" s="35"/>
      <c r="E6" s="35"/>
      <c r="F6" s="35"/>
      <c r="G6" s="35"/>
      <c r="H6" s="35"/>
      <c r="I6" s="35"/>
      <c r="J6" s="35"/>
      <c r="K6" s="35"/>
      <c r="L6" s="35"/>
      <c r="M6" s="42">
        <v>10416</v>
      </c>
      <c r="N6" s="35"/>
      <c r="O6" s="32">
        <f t="shared" si="1"/>
        <v>10416</v>
      </c>
    </row>
    <row r="7" spans="1:18" x14ac:dyDescent="0.25">
      <c r="B7" s="16" t="s">
        <v>38</v>
      </c>
      <c r="C7" s="17"/>
      <c r="D7" s="17"/>
      <c r="E7" s="17"/>
      <c r="F7" s="17"/>
      <c r="G7" s="17"/>
      <c r="H7" s="17"/>
      <c r="I7" s="17"/>
      <c r="J7" s="17"/>
      <c r="K7" s="17"/>
      <c r="L7" s="17"/>
      <c r="M7" s="17"/>
      <c r="N7" s="17"/>
      <c r="O7" s="32">
        <f t="shared" si="1"/>
        <v>0</v>
      </c>
    </row>
    <row r="8" spans="1:18" ht="30.75" thickBot="1" x14ac:dyDescent="0.3">
      <c r="B8" s="36" t="s">
        <v>75</v>
      </c>
      <c r="C8" s="17"/>
      <c r="D8" s="35"/>
      <c r="E8" s="35"/>
      <c r="F8" s="17">
        <v>27000</v>
      </c>
      <c r="G8" s="17"/>
      <c r="H8" s="35"/>
      <c r="I8" s="35"/>
      <c r="J8" s="35"/>
      <c r="K8" s="35"/>
      <c r="L8" s="35"/>
      <c r="M8" s="35"/>
      <c r="N8" s="35"/>
      <c r="O8" s="32">
        <f t="shared" si="1"/>
        <v>27000</v>
      </c>
    </row>
    <row r="9" spans="1:18" s="66" customFormat="1" ht="30" customHeight="1" thickBot="1" x14ac:dyDescent="0.3">
      <c r="A9" s="77" t="s">
        <v>98</v>
      </c>
      <c r="C9" s="72"/>
      <c r="D9" s="72"/>
      <c r="E9" s="72"/>
      <c r="F9" s="72"/>
      <c r="G9" s="72"/>
      <c r="H9" s="72"/>
      <c r="I9" s="72"/>
      <c r="J9" s="72"/>
      <c r="K9" s="72"/>
      <c r="L9" s="72"/>
      <c r="M9" s="72"/>
      <c r="N9" s="72"/>
      <c r="P9" s="70"/>
      <c r="Q9" s="66" t="s">
        <v>83</v>
      </c>
      <c r="R9" s="71" t="s">
        <v>81</v>
      </c>
    </row>
    <row r="10" spans="1:18" ht="15.75" thickBot="1" x14ac:dyDescent="0.3">
      <c r="B10" s="4" t="s">
        <v>15</v>
      </c>
      <c r="C10" s="5">
        <f t="shared" ref="C10:N10" si="2">SUM(C12:C34)</f>
        <v>12795.7</v>
      </c>
      <c r="D10" s="5">
        <f t="shared" si="2"/>
        <v>2233</v>
      </c>
      <c r="E10" s="5">
        <f t="shared" si="2"/>
        <v>2233</v>
      </c>
      <c r="F10" s="5">
        <f t="shared" si="2"/>
        <v>30996</v>
      </c>
      <c r="G10" s="5">
        <f t="shared" si="2"/>
        <v>3103</v>
      </c>
      <c r="H10" s="5">
        <f t="shared" si="2"/>
        <v>2683</v>
      </c>
      <c r="I10" s="5">
        <f t="shared" si="2"/>
        <v>3996</v>
      </c>
      <c r="J10" s="5">
        <f t="shared" si="2"/>
        <v>2233</v>
      </c>
      <c r="K10" s="5">
        <f t="shared" si="2"/>
        <v>2233</v>
      </c>
      <c r="L10" s="5">
        <f t="shared" si="2"/>
        <v>7026</v>
      </c>
      <c r="M10" s="5">
        <f t="shared" si="2"/>
        <v>14311</v>
      </c>
      <c r="N10" s="5">
        <f t="shared" si="2"/>
        <v>2683</v>
      </c>
      <c r="O10" s="5">
        <f>SUM(C10:N10)</f>
        <v>86525.7</v>
      </c>
      <c r="P10" s="38"/>
      <c r="Q10" s="39"/>
      <c r="R10" s="40">
        <f>SUM(R12:R27)</f>
        <v>3961</v>
      </c>
    </row>
    <row r="11" spans="1:18" x14ac:dyDescent="0.25">
      <c r="B11" s="8" t="s">
        <v>16</v>
      </c>
      <c r="O11" s="9"/>
    </row>
    <row r="12" spans="1:18" x14ac:dyDescent="0.25">
      <c r="A12" s="24" t="s">
        <v>42</v>
      </c>
      <c r="B12" s="16" t="s">
        <v>76</v>
      </c>
      <c r="C12" s="26"/>
      <c r="D12" s="26"/>
      <c r="E12" s="26"/>
      <c r="F12" s="26"/>
      <c r="G12" s="26"/>
      <c r="H12" s="16">
        <v>450</v>
      </c>
      <c r="I12" s="26"/>
      <c r="J12" s="26"/>
      <c r="K12" s="26"/>
      <c r="L12" s="26"/>
      <c r="M12" s="26"/>
      <c r="N12" s="16">
        <v>450</v>
      </c>
      <c r="O12" s="27">
        <f t="shared" ref="O12:O17" si="3">SUM(C12:N12)</f>
        <v>900</v>
      </c>
      <c r="Q12">
        <v>600</v>
      </c>
      <c r="R12">
        <f>O12-Q12</f>
        <v>300</v>
      </c>
    </row>
    <row r="13" spans="1:18" x14ac:dyDescent="0.25">
      <c r="A13" s="24" t="s">
        <v>43</v>
      </c>
      <c r="B13" s="16" t="s">
        <v>27</v>
      </c>
      <c r="C13" s="16"/>
      <c r="D13" s="16"/>
      <c r="E13" s="16"/>
      <c r="F13" s="16">
        <v>27000</v>
      </c>
      <c r="G13" s="16">
        <v>0</v>
      </c>
      <c r="H13" s="16"/>
      <c r="I13" s="16"/>
      <c r="J13" s="16"/>
      <c r="K13" s="16"/>
      <c r="L13" s="16"/>
      <c r="M13" s="16"/>
      <c r="N13" s="16"/>
      <c r="O13" s="27">
        <f t="shared" si="3"/>
        <v>27000</v>
      </c>
      <c r="Q13">
        <v>25000</v>
      </c>
      <c r="R13">
        <f t="shared" ref="R13:R31" si="4">O13-Q13</f>
        <v>2000</v>
      </c>
    </row>
    <row r="14" spans="1:18" x14ac:dyDescent="0.25">
      <c r="A14" s="24" t="s">
        <v>43</v>
      </c>
      <c r="B14" s="28" t="s">
        <v>26</v>
      </c>
      <c r="C14" s="16">
        <v>150</v>
      </c>
      <c r="D14" s="16">
        <v>150</v>
      </c>
      <c r="E14" s="16">
        <v>150</v>
      </c>
      <c r="F14" s="16">
        <v>150</v>
      </c>
      <c r="G14" s="16">
        <v>150</v>
      </c>
      <c r="H14" s="16">
        <v>150</v>
      </c>
      <c r="I14" s="16">
        <v>150</v>
      </c>
      <c r="J14" s="16">
        <v>150</v>
      </c>
      <c r="K14" s="16">
        <v>150</v>
      </c>
      <c r="L14" s="16">
        <v>150</v>
      </c>
      <c r="M14" s="16">
        <v>150</v>
      </c>
      <c r="N14" s="16">
        <v>150</v>
      </c>
      <c r="O14" s="27">
        <v>1800</v>
      </c>
      <c r="Q14">
        <v>2400</v>
      </c>
      <c r="R14">
        <f t="shared" si="4"/>
        <v>-600</v>
      </c>
    </row>
    <row r="15" spans="1:18" x14ac:dyDescent="0.25">
      <c r="A15" s="24" t="s">
        <v>43</v>
      </c>
      <c r="B15" s="28" t="s">
        <v>17</v>
      </c>
      <c r="C15" s="16">
        <v>75</v>
      </c>
      <c r="D15" s="16">
        <v>75</v>
      </c>
      <c r="E15" s="16">
        <v>75</v>
      </c>
      <c r="F15" s="16">
        <v>75</v>
      </c>
      <c r="G15" s="16">
        <v>75</v>
      </c>
      <c r="H15" s="16">
        <v>75</v>
      </c>
      <c r="I15" s="16">
        <v>75</v>
      </c>
      <c r="J15" s="16">
        <v>75</v>
      </c>
      <c r="K15" s="16">
        <v>75</v>
      </c>
      <c r="L15" s="16">
        <v>75</v>
      </c>
      <c r="M15" s="16">
        <v>75</v>
      </c>
      <c r="N15" s="16">
        <v>75</v>
      </c>
      <c r="O15" s="27">
        <v>900</v>
      </c>
      <c r="Q15">
        <v>1200</v>
      </c>
      <c r="R15">
        <f t="shared" si="4"/>
        <v>-300</v>
      </c>
    </row>
    <row r="16" spans="1:18" x14ac:dyDescent="0.25">
      <c r="A16" s="24" t="s">
        <v>73</v>
      </c>
      <c r="B16" s="28" t="s">
        <v>74</v>
      </c>
      <c r="C16" s="16">
        <v>200</v>
      </c>
      <c r="D16" s="16">
        <v>200</v>
      </c>
      <c r="E16" s="16">
        <v>200</v>
      </c>
      <c r="F16" s="16">
        <v>200</v>
      </c>
      <c r="G16" s="16">
        <v>200</v>
      </c>
      <c r="H16" s="16">
        <v>200</v>
      </c>
      <c r="I16" s="16">
        <v>200</v>
      </c>
      <c r="J16" s="16">
        <v>200</v>
      </c>
      <c r="K16" s="16">
        <v>200</v>
      </c>
      <c r="L16" s="16">
        <v>200</v>
      </c>
      <c r="M16" s="16">
        <v>200</v>
      </c>
      <c r="N16" s="16">
        <v>200</v>
      </c>
      <c r="O16" s="27">
        <f t="shared" si="3"/>
        <v>2400</v>
      </c>
      <c r="Q16">
        <v>0</v>
      </c>
      <c r="R16">
        <f t="shared" si="4"/>
        <v>2400</v>
      </c>
    </row>
    <row r="17" spans="1:23" x14ac:dyDescent="0.25">
      <c r="A17" s="24" t="s">
        <v>44</v>
      </c>
      <c r="B17" s="16" t="s">
        <v>18</v>
      </c>
      <c r="C17" s="16">
        <v>55</v>
      </c>
      <c r="D17" s="16">
        <v>55</v>
      </c>
      <c r="E17" s="16">
        <v>55</v>
      </c>
      <c r="F17" s="16">
        <v>55</v>
      </c>
      <c r="G17" s="16">
        <v>55</v>
      </c>
      <c r="H17" s="16">
        <v>55</v>
      </c>
      <c r="I17" s="16">
        <v>55</v>
      </c>
      <c r="J17" s="16">
        <v>55</v>
      </c>
      <c r="K17" s="16">
        <v>55</v>
      </c>
      <c r="L17" s="16">
        <v>55</v>
      </c>
      <c r="M17" s="16">
        <v>55</v>
      </c>
      <c r="N17" s="16">
        <v>55</v>
      </c>
      <c r="O17" s="27">
        <f t="shared" si="3"/>
        <v>660</v>
      </c>
      <c r="Q17">
        <v>660</v>
      </c>
      <c r="R17">
        <f t="shared" si="4"/>
        <v>0</v>
      </c>
    </row>
    <row r="18" spans="1:23" x14ac:dyDescent="0.25">
      <c r="A18" s="24" t="s">
        <v>44</v>
      </c>
      <c r="B18" s="16" t="s">
        <v>19</v>
      </c>
      <c r="C18" s="29"/>
      <c r="D18" s="29"/>
      <c r="E18" s="29"/>
      <c r="F18" s="29"/>
      <c r="G18" s="16">
        <v>870</v>
      </c>
      <c r="H18" s="29"/>
      <c r="I18" s="29"/>
      <c r="J18" s="29"/>
      <c r="K18" s="29"/>
      <c r="L18" s="29"/>
      <c r="M18" s="29"/>
      <c r="N18" s="29"/>
      <c r="O18" s="27">
        <f t="shared" ref="O18:O38" si="5">SUM(C18:N18)</f>
        <v>870</v>
      </c>
      <c r="Q18">
        <v>870</v>
      </c>
      <c r="R18">
        <f t="shared" si="4"/>
        <v>0</v>
      </c>
    </row>
    <row r="19" spans="1:23" x14ac:dyDescent="0.25">
      <c r="A19" s="24" t="s">
        <v>45</v>
      </c>
      <c r="B19" s="16" t="s">
        <v>20</v>
      </c>
      <c r="C19" s="16">
        <v>1763</v>
      </c>
      <c r="D19" s="29"/>
      <c r="E19" s="29"/>
      <c r="F19" s="16">
        <v>1763</v>
      </c>
      <c r="G19" s="29"/>
      <c r="H19" s="29"/>
      <c r="I19" s="16">
        <v>1763</v>
      </c>
      <c r="J19" s="29"/>
      <c r="K19" s="29"/>
      <c r="L19" s="16">
        <v>1763</v>
      </c>
      <c r="M19" s="29"/>
      <c r="N19" s="29"/>
      <c r="O19" s="27">
        <f t="shared" si="5"/>
        <v>7052</v>
      </c>
      <c r="Q19">
        <v>6812</v>
      </c>
      <c r="R19">
        <f t="shared" si="4"/>
        <v>240</v>
      </c>
    </row>
    <row r="20" spans="1:23" x14ac:dyDescent="0.25">
      <c r="A20" s="24" t="s">
        <v>47</v>
      </c>
      <c r="B20" s="16" t="s">
        <v>41</v>
      </c>
      <c r="C20" s="26"/>
      <c r="D20" s="26"/>
      <c r="E20" s="26"/>
      <c r="F20" s="26"/>
      <c r="G20" s="26"/>
      <c r="H20" s="26"/>
      <c r="I20" s="26"/>
      <c r="J20" s="26"/>
      <c r="K20" s="26"/>
      <c r="L20" s="16">
        <v>105</v>
      </c>
      <c r="M20" s="26"/>
      <c r="N20" s="26"/>
      <c r="O20" s="27">
        <f t="shared" si="5"/>
        <v>105</v>
      </c>
      <c r="Q20">
        <v>105</v>
      </c>
      <c r="R20">
        <f t="shared" si="4"/>
        <v>0</v>
      </c>
    </row>
    <row r="21" spans="1:23" x14ac:dyDescent="0.25">
      <c r="A21" s="24" t="s">
        <v>48</v>
      </c>
      <c r="B21" s="16" t="s">
        <v>21</v>
      </c>
      <c r="C21" s="29"/>
      <c r="D21" s="29"/>
      <c r="E21" s="29"/>
      <c r="F21" s="29"/>
      <c r="G21" s="29"/>
      <c r="H21" s="29"/>
      <c r="I21" s="29"/>
      <c r="J21" s="29"/>
      <c r="K21" s="29"/>
      <c r="L21" s="16">
        <v>405</v>
      </c>
      <c r="M21" s="29"/>
      <c r="N21" s="29"/>
      <c r="O21" s="27">
        <f t="shared" si="5"/>
        <v>405</v>
      </c>
      <c r="Q21">
        <v>405</v>
      </c>
      <c r="R21">
        <f t="shared" si="4"/>
        <v>0</v>
      </c>
    </row>
    <row r="22" spans="1:23" x14ac:dyDescent="0.25">
      <c r="A22" s="24" t="s">
        <v>50</v>
      </c>
      <c r="B22" s="16" t="s">
        <v>40</v>
      </c>
      <c r="C22" s="16">
        <v>135</v>
      </c>
      <c r="D22" s="16">
        <v>135</v>
      </c>
      <c r="E22" s="16">
        <v>135</v>
      </c>
      <c r="F22" s="16">
        <v>135</v>
      </c>
      <c r="G22" s="16">
        <v>135</v>
      </c>
      <c r="H22" s="16">
        <v>135</v>
      </c>
      <c r="I22" s="16">
        <v>135</v>
      </c>
      <c r="J22" s="16">
        <v>135</v>
      </c>
      <c r="K22" s="16">
        <v>135</v>
      </c>
      <c r="L22" s="16">
        <v>135</v>
      </c>
      <c r="M22" s="16">
        <v>135</v>
      </c>
      <c r="N22" s="16">
        <v>135</v>
      </c>
      <c r="O22" s="27">
        <f t="shared" si="5"/>
        <v>1620</v>
      </c>
      <c r="Q22">
        <v>1620</v>
      </c>
      <c r="R22">
        <f t="shared" si="4"/>
        <v>0</v>
      </c>
    </row>
    <row r="23" spans="1:23" x14ac:dyDescent="0.25">
      <c r="A23" s="24" t="s">
        <v>49</v>
      </c>
      <c r="B23" s="16" t="s">
        <v>23</v>
      </c>
      <c r="C23" s="29"/>
      <c r="D23" s="29"/>
      <c r="E23" s="29"/>
      <c r="F23" s="29"/>
      <c r="G23" s="29"/>
      <c r="H23" s="29"/>
      <c r="I23" s="29"/>
      <c r="J23" s="29"/>
      <c r="K23" s="29"/>
      <c r="L23" s="16">
        <v>2520</v>
      </c>
      <c r="M23" s="29"/>
      <c r="N23" s="29"/>
      <c r="O23" s="27">
        <f>SUM(C23:N23)</f>
        <v>2520</v>
      </c>
      <c r="Q23">
        <v>2520</v>
      </c>
      <c r="R23">
        <f t="shared" si="4"/>
        <v>0</v>
      </c>
    </row>
    <row r="24" spans="1:23" x14ac:dyDescent="0.25">
      <c r="A24" s="24" t="s">
        <v>49</v>
      </c>
      <c r="B24" s="16" t="s">
        <v>36</v>
      </c>
      <c r="C24" s="16">
        <v>300</v>
      </c>
      <c r="D24" s="16">
        <v>300</v>
      </c>
      <c r="E24" s="16">
        <v>300</v>
      </c>
      <c r="F24" s="16">
        <v>300</v>
      </c>
      <c r="G24" s="16">
        <v>300</v>
      </c>
      <c r="H24" s="16">
        <v>300</v>
      </c>
      <c r="I24" s="16">
        <v>300</v>
      </c>
      <c r="J24" s="16">
        <v>300</v>
      </c>
      <c r="K24" s="16">
        <v>300</v>
      </c>
      <c r="L24" s="16">
        <v>300</v>
      </c>
      <c r="M24" s="16">
        <v>300</v>
      </c>
      <c r="N24" s="16">
        <v>300</v>
      </c>
      <c r="O24" s="27">
        <f t="shared" si="5"/>
        <v>3600</v>
      </c>
      <c r="Q24">
        <v>3600</v>
      </c>
      <c r="R24">
        <f t="shared" si="4"/>
        <v>0</v>
      </c>
    </row>
    <row r="25" spans="1:23" x14ac:dyDescent="0.25">
      <c r="A25" s="24" t="s">
        <v>78</v>
      </c>
      <c r="B25" s="16" t="s">
        <v>37</v>
      </c>
      <c r="C25" s="16">
        <v>170</v>
      </c>
      <c r="D25" s="16">
        <v>170</v>
      </c>
      <c r="E25" s="16">
        <v>170</v>
      </c>
      <c r="F25" s="16">
        <v>170</v>
      </c>
      <c r="G25" s="16">
        <v>170</v>
      </c>
      <c r="H25" s="16">
        <v>170</v>
      </c>
      <c r="I25" s="16">
        <v>170</v>
      </c>
      <c r="J25" s="16">
        <v>170</v>
      </c>
      <c r="K25" s="16">
        <v>170</v>
      </c>
      <c r="L25" s="16">
        <v>170</v>
      </c>
      <c r="M25" s="16">
        <v>170</v>
      </c>
      <c r="N25" s="16">
        <v>170</v>
      </c>
      <c r="O25" s="27">
        <f t="shared" si="5"/>
        <v>2040</v>
      </c>
      <c r="Q25">
        <v>2040</v>
      </c>
      <c r="R25">
        <f t="shared" si="4"/>
        <v>0</v>
      </c>
    </row>
    <row r="26" spans="1:23" x14ac:dyDescent="0.25">
      <c r="A26" s="24" t="s">
        <v>78</v>
      </c>
      <c r="B26" s="16" t="s">
        <v>67</v>
      </c>
      <c r="C26" s="26"/>
      <c r="D26" s="26"/>
      <c r="E26" s="26"/>
      <c r="F26" s="26"/>
      <c r="G26" s="26"/>
      <c r="H26" s="26"/>
      <c r="I26" s="26"/>
      <c r="J26" s="26"/>
      <c r="K26" s="26"/>
      <c r="L26" s="26"/>
      <c r="M26" s="16">
        <v>1481</v>
      </c>
      <c r="N26" s="26"/>
      <c r="O26" s="27">
        <f t="shared" si="5"/>
        <v>1481</v>
      </c>
      <c r="Q26">
        <v>1560</v>
      </c>
      <c r="R26">
        <f t="shared" si="4"/>
        <v>-79</v>
      </c>
    </row>
    <row r="27" spans="1:23" x14ac:dyDescent="0.25">
      <c r="A27" s="24" t="s">
        <v>46</v>
      </c>
      <c r="B27" s="16" t="s">
        <v>39</v>
      </c>
      <c r="C27" s="26"/>
      <c r="D27" s="26"/>
      <c r="E27" s="26"/>
      <c r="F27" s="26"/>
      <c r="G27" s="26"/>
      <c r="H27" s="26"/>
      <c r="I27" s="26"/>
      <c r="J27" s="26"/>
      <c r="K27" s="26"/>
      <c r="L27" s="26"/>
      <c r="M27" s="16">
        <v>75</v>
      </c>
      <c r="N27" s="26"/>
      <c r="O27" s="27">
        <f>SUM(C27:N27)</f>
        <v>75</v>
      </c>
      <c r="Q27">
        <v>75</v>
      </c>
      <c r="R27">
        <f t="shared" si="4"/>
        <v>0</v>
      </c>
      <c r="U27" t="s">
        <v>87</v>
      </c>
    </row>
    <row r="28" spans="1:23" x14ac:dyDescent="0.25">
      <c r="B28" s="27" t="s">
        <v>28</v>
      </c>
      <c r="C28" s="16"/>
      <c r="D28" s="16"/>
      <c r="E28" s="16"/>
      <c r="F28" s="16"/>
      <c r="G28" s="16"/>
      <c r="H28" s="16"/>
      <c r="I28" s="16"/>
      <c r="J28" s="16"/>
      <c r="K28" s="16"/>
      <c r="L28" s="16"/>
      <c r="M28" s="16"/>
      <c r="N28" s="16"/>
      <c r="O28" s="27"/>
      <c r="V28" t="s">
        <v>88</v>
      </c>
      <c r="W28">
        <v>200</v>
      </c>
    </row>
    <row r="29" spans="1:23" x14ac:dyDescent="0.25">
      <c r="A29" s="24" t="s">
        <v>51</v>
      </c>
      <c r="B29" s="16" t="s">
        <v>29</v>
      </c>
      <c r="C29" s="16">
        <v>650</v>
      </c>
      <c r="D29" s="16">
        <v>650</v>
      </c>
      <c r="E29" s="16">
        <v>650</v>
      </c>
      <c r="F29" s="16">
        <v>650</v>
      </c>
      <c r="G29" s="16">
        <v>650</v>
      </c>
      <c r="H29" s="16">
        <v>650</v>
      </c>
      <c r="I29" s="16">
        <v>650</v>
      </c>
      <c r="J29" s="16">
        <v>650</v>
      </c>
      <c r="K29" s="16">
        <v>650</v>
      </c>
      <c r="L29" s="16">
        <v>650</v>
      </c>
      <c r="M29" s="16">
        <v>650</v>
      </c>
      <c r="N29" s="16">
        <v>650</v>
      </c>
      <c r="O29" s="27">
        <f t="shared" si="5"/>
        <v>7800</v>
      </c>
      <c r="Q29">
        <v>7800</v>
      </c>
      <c r="R29">
        <f t="shared" si="4"/>
        <v>0</v>
      </c>
      <c r="V29" t="s">
        <v>89</v>
      </c>
      <c r="W29">
        <v>175</v>
      </c>
    </row>
    <row r="30" spans="1:23" x14ac:dyDescent="0.25">
      <c r="A30" s="24" t="s">
        <v>52</v>
      </c>
      <c r="B30" s="16" t="s">
        <v>30</v>
      </c>
      <c r="C30" s="16">
        <v>330</v>
      </c>
      <c r="D30" s="16">
        <v>330</v>
      </c>
      <c r="E30" s="16">
        <v>330</v>
      </c>
      <c r="F30" s="16">
        <v>330</v>
      </c>
      <c r="G30" s="16">
        <v>330</v>
      </c>
      <c r="H30" s="16">
        <v>330</v>
      </c>
      <c r="I30" s="16">
        <v>330</v>
      </c>
      <c r="J30" s="16">
        <v>330</v>
      </c>
      <c r="K30" s="16">
        <v>330</v>
      </c>
      <c r="L30" s="16">
        <v>330</v>
      </c>
      <c r="M30" s="16">
        <v>330</v>
      </c>
      <c r="N30" s="16">
        <v>330</v>
      </c>
      <c r="O30" s="27">
        <f t="shared" si="5"/>
        <v>3960</v>
      </c>
      <c r="Q30">
        <v>3600</v>
      </c>
      <c r="R30">
        <f t="shared" si="4"/>
        <v>360</v>
      </c>
      <c r="V30" t="s">
        <v>90</v>
      </c>
      <c r="W30">
        <v>250</v>
      </c>
    </row>
    <row r="31" spans="1:23" x14ac:dyDescent="0.25">
      <c r="A31" s="24" t="s">
        <v>53</v>
      </c>
      <c r="B31" s="16" t="s">
        <v>31</v>
      </c>
      <c r="C31" s="16">
        <v>168</v>
      </c>
      <c r="D31" s="16">
        <v>168</v>
      </c>
      <c r="E31" s="16">
        <v>168</v>
      </c>
      <c r="F31" s="16">
        <v>168</v>
      </c>
      <c r="G31" s="16">
        <v>168</v>
      </c>
      <c r="H31" s="16">
        <v>168</v>
      </c>
      <c r="I31" s="16">
        <v>168</v>
      </c>
      <c r="J31" s="16">
        <v>168</v>
      </c>
      <c r="K31" s="16">
        <v>168</v>
      </c>
      <c r="L31" s="16">
        <v>168</v>
      </c>
      <c r="M31" s="16">
        <v>168</v>
      </c>
      <c r="N31" s="16">
        <v>168</v>
      </c>
      <c r="O31" s="27">
        <f t="shared" si="5"/>
        <v>2016</v>
      </c>
      <c r="Q31">
        <v>2016</v>
      </c>
      <c r="R31">
        <f t="shared" si="4"/>
        <v>0</v>
      </c>
    </row>
    <row r="32" spans="1:23" x14ac:dyDescent="0.25">
      <c r="B32" s="27" t="s">
        <v>32</v>
      </c>
      <c r="C32" s="16"/>
      <c r="D32" s="16"/>
      <c r="E32" s="16"/>
      <c r="F32" s="16"/>
      <c r="G32" s="16"/>
      <c r="H32" s="16"/>
      <c r="I32" s="16"/>
      <c r="J32" s="16"/>
      <c r="K32" s="16"/>
      <c r="L32" s="16"/>
      <c r="M32" s="16"/>
      <c r="N32" s="16"/>
      <c r="O32" s="27"/>
    </row>
    <row r="33" spans="1:17" x14ac:dyDescent="0.25">
      <c r="A33" s="24" t="s">
        <v>68</v>
      </c>
      <c r="B33" s="16" t="s">
        <v>33</v>
      </c>
      <c r="C33" s="44">
        <v>8799.7000000000007</v>
      </c>
      <c r="D33" s="30"/>
      <c r="E33" s="30"/>
      <c r="F33" s="30"/>
      <c r="G33" s="30"/>
      <c r="H33" s="30"/>
      <c r="I33" s="30"/>
      <c r="J33" s="30"/>
      <c r="K33" s="30"/>
      <c r="L33" s="30"/>
      <c r="M33" s="30"/>
      <c r="N33" s="30"/>
      <c r="O33" s="31">
        <f t="shared" si="5"/>
        <v>8799.7000000000007</v>
      </c>
    </row>
    <row r="34" spans="1:17" x14ac:dyDescent="0.25">
      <c r="A34" s="24" t="s">
        <v>77</v>
      </c>
      <c r="B34" s="16" t="s">
        <v>34</v>
      </c>
      <c r="C34" s="30"/>
      <c r="D34" s="30"/>
      <c r="E34" s="30"/>
      <c r="F34" s="30"/>
      <c r="G34" s="30"/>
      <c r="H34" s="30"/>
      <c r="I34" s="30"/>
      <c r="J34" s="30"/>
      <c r="K34" s="30"/>
      <c r="L34" s="30"/>
      <c r="M34" s="41">
        <v>10522</v>
      </c>
      <c r="N34" s="30"/>
      <c r="O34" s="31">
        <f t="shared" si="5"/>
        <v>10522</v>
      </c>
    </row>
    <row r="35" spans="1:17" x14ac:dyDescent="0.25">
      <c r="B35" s="7"/>
      <c r="C35" s="20"/>
      <c r="D35" s="20"/>
      <c r="E35" s="20"/>
      <c r="F35" s="20"/>
      <c r="G35" s="20"/>
      <c r="H35" s="20"/>
      <c r="I35" s="20"/>
      <c r="J35" s="20"/>
      <c r="K35" s="20"/>
      <c r="L35" s="20"/>
      <c r="M35" s="20"/>
      <c r="N35" s="20"/>
      <c r="O35" s="21">
        <f t="shared" si="5"/>
        <v>0</v>
      </c>
    </row>
    <row r="36" spans="1:17" ht="15.75" thickBot="1" x14ac:dyDescent="0.3">
      <c r="B36" s="10" t="s">
        <v>54</v>
      </c>
      <c r="C36" s="22"/>
      <c r="D36" s="22"/>
      <c r="E36" s="22"/>
      <c r="F36" s="22"/>
      <c r="G36" s="22"/>
      <c r="H36" s="22"/>
      <c r="I36" s="22"/>
      <c r="J36" s="22"/>
      <c r="K36" s="22"/>
      <c r="L36" s="22"/>
      <c r="M36" s="22"/>
      <c r="N36" s="22"/>
      <c r="O36" s="23">
        <f t="shared" si="5"/>
        <v>0</v>
      </c>
    </row>
    <row r="37" spans="1:17" ht="15.75" thickBot="1" x14ac:dyDescent="0.3">
      <c r="B37" s="11" t="s">
        <v>35</v>
      </c>
      <c r="C37" s="12">
        <f t="shared" ref="C37:N37" si="6">C3-C10</f>
        <v>982</v>
      </c>
      <c r="D37" s="12">
        <f t="shared" si="6"/>
        <v>2745</v>
      </c>
      <c r="E37" s="12">
        <f t="shared" si="6"/>
        <v>2745</v>
      </c>
      <c r="F37" s="12">
        <f t="shared" si="6"/>
        <v>982</v>
      </c>
      <c r="G37" s="12">
        <f t="shared" si="6"/>
        <v>1875</v>
      </c>
      <c r="H37" s="12">
        <f t="shared" si="6"/>
        <v>2295</v>
      </c>
      <c r="I37" s="12">
        <f t="shared" si="6"/>
        <v>982</v>
      </c>
      <c r="J37" s="12">
        <f t="shared" si="6"/>
        <v>2745</v>
      </c>
      <c r="K37" s="12">
        <f t="shared" si="6"/>
        <v>2745</v>
      </c>
      <c r="L37" s="12">
        <f t="shared" si="6"/>
        <v>-2048</v>
      </c>
      <c r="M37" s="37">
        <f t="shared" si="6"/>
        <v>1083</v>
      </c>
      <c r="N37" s="12">
        <f t="shared" si="6"/>
        <v>2295</v>
      </c>
      <c r="O37" s="13">
        <f t="shared" si="5"/>
        <v>19426</v>
      </c>
    </row>
    <row r="38" spans="1:17" ht="15.75" thickBot="1" x14ac:dyDescent="0.3">
      <c r="B38" s="11" t="s">
        <v>72</v>
      </c>
      <c r="C38" s="14"/>
      <c r="D38" s="14"/>
      <c r="E38" s="12">
        <f>SUM(C37:E37)</f>
        <v>6472</v>
      </c>
      <c r="F38" s="14"/>
      <c r="G38" s="14"/>
      <c r="H38" s="12">
        <f>SUM(F37:H37)</f>
        <v>5152</v>
      </c>
      <c r="I38" s="14"/>
      <c r="J38" s="14"/>
      <c r="K38" s="12">
        <f>SUM(I37:K37)</f>
        <v>6472</v>
      </c>
      <c r="L38" s="14"/>
      <c r="M38" s="14"/>
      <c r="N38" s="12">
        <f>SUM(L37:N37)</f>
        <v>1330</v>
      </c>
      <c r="O38" s="13">
        <f t="shared" si="5"/>
        <v>19426</v>
      </c>
    </row>
    <row r="39" spans="1:17" x14ac:dyDescent="0.25">
      <c r="B39" t="s">
        <v>70</v>
      </c>
      <c r="C39" s="2"/>
      <c r="D39" s="2"/>
      <c r="E39" s="2"/>
      <c r="F39" s="2"/>
      <c r="G39" s="2"/>
      <c r="H39" s="2"/>
      <c r="I39" s="2"/>
      <c r="J39" s="2"/>
      <c r="K39" s="2"/>
      <c r="L39" s="2"/>
      <c r="M39" s="2"/>
      <c r="N39" s="2"/>
      <c r="O39" s="2"/>
      <c r="P39" s="2">
        <f>SUM(C39:O39)</f>
        <v>0</v>
      </c>
      <c r="Q39" s="2">
        <f>O38-P39</f>
        <v>19426</v>
      </c>
    </row>
    <row r="40" spans="1:17" x14ac:dyDescent="0.25">
      <c r="E40" s="45"/>
      <c r="F40" s="45"/>
      <c r="G40" s="45"/>
      <c r="H40" s="45"/>
      <c r="I40" s="45"/>
      <c r="J40" s="45"/>
      <c r="K40" s="45"/>
      <c r="L40" s="45"/>
      <c r="M40" s="45"/>
      <c r="N40" s="45"/>
      <c r="P40" s="45"/>
    </row>
    <row r="41" spans="1:17" x14ac:dyDescent="0.25">
      <c r="B41" s="19" t="s">
        <v>55</v>
      </c>
      <c r="C41" s="19">
        <v>492</v>
      </c>
      <c r="D41" s="16"/>
      <c r="E41" s="19">
        <v>333</v>
      </c>
      <c r="F41" s="16"/>
      <c r="G41" s="19">
        <v>347</v>
      </c>
      <c r="H41" s="16"/>
      <c r="I41" s="15" t="s">
        <v>66</v>
      </c>
      <c r="J41" s="16"/>
    </row>
    <row r="42" spans="1:17" x14ac:dyDescent="0.25">
      <c r="B42" s="16" t="s">
        <v>56</v>
      </c>
      <c r="C42" s="17">
        <f>C41*J42</f>
        <v>159.99718762555244</v>
      </c>
      <c r="D42" s="18"/>
      <c r="E42" s="17">
        <f>E41*J42</f>
        <v>108.29077942948976</v>
      </c>
      <c r="F42" s="16"/>
      <c r="G42" s="17">
        <f>G41*J42</f>
        <v>112.84354493102987</v>
      </c>
      <c r="H42" s="16"/>
      <c r="I42" s="17">
        <f>O38</f>
        <v>19426</v>
      </c>
      <c r="J42" s="18">
        <f>I42/I53</f>
        <v>0.32519753582429356</v>
      </c>
    </row>
    <row r="43" spans="1:17" x14ac:dyDescent="0.25">
      <c r="B43" s="16" t="s">
        <v>65</v>
      </c>
      <c r="C43" s="17">
        <f>C41*J43</f>
        <v>113.46243471273604</v>
      </c>
      <c r="D43" s="18"/>
      <c r="E43" s="17">
        <f>E41*J43</f>
        <v>76.79469666532745</v>
      </c>
      <c r="F43" s="16"/>
      <c r="G43" s="17">
        <f>G41*J43</f>
        <v>80.023302531137006</v>
      </c>
      <c r="H43" s="16"/>
      <c r="I43" s="17">
        <f>SUM(O29:O31)</f>
        <v>13776</v>
      </c>
      <c r="J43" s="18">
        <f>I43/I53</f>
        <v>0.23061470470068302</v>
      </c>
    </row>
    <row r="44" spans="1:17" x14ac:dyDescent="0.25">
      <c r="B44" s="16" t="s">
        <v>57</v>
      </c>
      <c r="C44" s="17">
        <f>C41*J44</f>
        <v>62.282442748091604</v>
      </c>
      <c r="D44" s="18"/>
      <c r="E44" s="17">
        <f>E41*J44</f>
        <v>42.154580152671755</v>
      </c>
      <c r="F44" s="16"/>
      <c r="G44" s="17">
        <f>G41*J44</f>
        <v>43.926844783715012</v>
      </c>
      <c r="H44" s="16"/>
      <c r="I44" s="17">
        <f>SUM(O19:O21)</f>
        <v>7562</v>
      </c>
      <c r="J44" s="18">
        <f>I44/I53</f>
        <v>0.12659033078880408</v>
      </c>
    </row>
    <row r="45" spans="1:17" x14ac:dyDescent="0.25">
      <c r="B45" s="16" t="s">
        <v>58</v>
      </c>
      <c r="C45" s="17">
        <f>C41*J45</f>
        <v>7.4126155082362395</v>
      </c>
      <c r="D45" s="18"/>
      <c r="E45" s="17">
        <f>E41*J45</f>
        <v>5.0170751305745283</v>
      </c>
      <c r="F45" s="16"/>
      <c r="G45" s="17">
        <f>G41*J45</f>
        <v>5.2280032141422259</v>
      </c>
      <c r="H45" s="16"/>
      <c r="I45" s="17">
        <f>O12</f>
        <v>900</v>
      </c>
      <c r="J45" s="18">
        <f>I45/I53</f>
        <v>1.5066291683406991E-2</v>
      </c>
    </row>
    <row r="46" spans="1:17" x14ac:dyDescent="0.25">
      <c r="B46" s="16" t="s">
        <v>59</v>
      </c>
      <c r="C46" s="17"/>
      <c r="D46" s="18"/>
      <c r="E46" s="17"/>
      <c r="F46" s="16"/>
      <c r="G46" s="17"/>
      <c r="H46" s="16"/>
      <c r="I46" s="17">
        <v>0</v>
      </c>
      <c r="J46" s="18"/>
      <c r="L46" t="s">
        <v>80</v>
      </c>
    </row>
    <row r="47" spans="1:17" x14ac:dyDescent="0.25">
      <c r="B47" s="16" t="s">
        <v>60</v>
      </c>
      <c r="C47" s="17">
        <f>C41*J47</f>
        <v>93.366010445962246</v>
      </c>
      <c r="D47" s="16"/>
      <c r="E47" s="17">
        <f>E41*J47</f>
        <v>63.192848533547611</v>
      </c>
      <c r="F47" s="16"/>
      <c r="G47" s="17">
        <f>G41*J47</f>
        <v>65.849604928351411</v>
      </c>
      <c r="H47" s="16"/>
      <c r="I47" s="17">
        <f>SUM(O22:O27)</f>
        <v>11336</v>
      </c>
      <c r="J47" s="18">
        <f>I47/I53</f>
        <v>0.1897683139145574</v>
      </c>
      <c r="L47" t="s">
        <v>79</v>
      </c>
    </row>
    <row r="48" spans="1:17" x14ac:dyDescent="0.25">
      <c r="B48" s="16" t="s">
        <v>62</v>
      </c>
      <c r="C48" s="17">
        <f>C41*J48</f>
        <v>22.237846524708718</v>
      </c>
      <c r="D48" s="16"/>
      <c r="E48" s="17">
        <f>E41*J48</f>
        <v>15.051225391723584</v>
      </c>
      <c r="F48" s="16"/>
      <c r="G48" s="17">
        <f>G41*J48</f>
        <v>15.684009642426677</v>
      </c>
      <c r="H48" s="16"/>
      <c r="I48" s="17">
        <f>SUM(O14:O15)</f>
        <v>2700</v>
      </c>
      <c r="J48" s="18">
        <f>I48/I53</f>
        <v>4.5198875050220973E-2</v>
      </c>
    </row>
    <row r="49" spans="2:10" x14ac:dyDescent="0.25">
      <c r="B49" s="16" t="s">
        <v>61</v>
      </c>
      <c r="C49" s="17">
        <f>C41*J49</f>
        <v>12.601446364001609</v>
      </c>
      <c r="D49" s="16"/>
      <c r="E49" s="17">
        <f>E41*J49</f>
        <v>8.5290277219766981</v>
      </c>
      <c r="F49" s="16"/>
      <c r="G49" s="17">
        <f>G41*J49</f>
        <v>8.8876054640417852</v>
      </c>
      <c r="H49" s="16"/>
      <c r="I49" s="17">
        <f>SUM(O17:O18)</f>
        <v>1530</v>
      </c>
      <c r="J49" s="18">
        <f>I49/I53</f>
        <v>2.5612695861791886E-2</v>
      </c>
    </row>
    <row r="50" spans="2:10" x14ac:dyDescent="0.25">
      <c r="B50" s="16" t="s">
        <v>71</v>
      </c>
      <c r="C50" s="17">
        <v>17</v>
      </c>
      <c r="D50" s="16"/>
      <c r="E50" s="17">
        <v>17</v>
      </c>
      <c r="F50" s="16"/>
      <c r="G50" s="17">
        <v>17</v>
      </c>
      <c r="H50" s="16"/>
      <c r="I50" s="17">
        <f>O16</f>
        <v>2400</v>
      </c>
      <c r="J50" s="18">
        <f>I50/I53</f>
        <v>4.0176777822418644E-2</v>
      </c>
    </row>
    <row r="51" spans="2:10" x14ac:dyDescent="0.25">
      <c r="B51" s="16" t="s">
        <v>63</v>
      </c>
      <c r="C51" s="17">
        <f>SUM(C42:C50)</f>
        <v>488.35998392928889</v>
      </c>
      <c r="D51" s="16"/>
      <c r="E51" s="17">
        <f>SUM(E42:E50)</f>
        <v>336.03023302531136</v>
      </c>
      <c r="F51" s="16"/>
      <c r="G51" s="17">
        <f>SUM(G42:G50)</f>
        <v>349.44291549484399</v>
      </c>
      <c r="H51" s="16"/>
      <c r="I51" s="17">
        <f>SUM(I42:I50)</f>
        <v>59630</v>
      </c>
      <c r="J51" s="18">
        <f>SUM(J42:J50)</f>
        <v>0.99822552564617673</v>
      </c>
    </row>
    <row r="52" spans="2:10" x14ac:dyDescent="0.25">
      <c r="I52" s="2"/>
    </row>
    <row r="53" spans="2:10" x14ac:dyDescent="0.25">
      <c r="B53" t="s">
        <v>64</v>
      </c>
      <c r="C53">
        <f>C41*6</f>
        <v>2952</v>
      </c>
      <c r="E53">
        <f>E41*4</f>
        <v>1332</v>
      </c>
      <c r="G53">
        <f>G41*2</f>
        <v>694</v>
      </c>
      <c r="I53" s="2">
        <f>SUM(C53,E53,G53)*12</f>
        <v>59736</v>
      </c>
    </row>
    <row r="56" spans="2:10" x14ac:dyDescent="0.25">
      <c r="C56" s="46"/>
      <c r="D56" s="46"/>
      <c r="E56" s="73"/>
      <c r="H56" s="46"/>
      <c r="I56" s="46"/>
      <c r="J56" s="73"/>
    </row>
    <row r="57" spans="2:10" x14ac:dyDescent="0.25">
      <c r="D57" s="73"/>
      <c r="E57" s="73"/>
      <c r="I57" s="73"/>
      <c r="J57" s="73"/>
    </row>
    <row r="58" spans="2:10" x14ac:dyDescent="0.25">
      <c r="C58" s="46"/>
      <c r="D58" s="46"/>
      <c r="E58" s="73"/>
      <c r="H58" s="46"/>
      <c r="I58" s="46"/>
      <c r="J58" s="73"/>
    </row>
    <row r="61" spans="2:10" x14ac:dyDescent="0.25">
      <c r="B61" s="78"/>
      <c r="D61" s="73"/>
      <c r="E61" s="73"/>
      <c r="G61" s="78"/>
      <c r="I61" s="73"/>
      <c r="J61" s="73"/>
    </row>
    <row r="62" spans="2:10" x14ac:dyDescent="0.25">
      <c r="B62" s="78"/>
      <c r="D62" s="73"/>
      <c r="E62" s="73"/>
      <c r="G62" s="78"/>
      <c r="I62" s="73"/>
      <c r="J62" s="73"/>
    </row>
    <row r="65" spans="2:10" x14ac:dyDescent="0.25">
      <c r="B65" s="78"/>
      <c r="D65" s="73"/>
      <c r="E65" s="73"/>
      <c r="G65" s="78"/>
      <c r="I65" s="73"/>
      <c r="J65" s="73"/>
    </row>
    <row r="68" spans="2:10" x14ac:dyDescent="0.25">
      <c r="E68" s="73"/>
      <c r="J68" s="73"/>
    </row>
    <row r="69" spans="2:10" x14ac:dyDescent="0.25">
      <c r="B69" s="78"/>
      <c r="D69" s="73"/>
      <c r="G69" s="78"/>
      <c r="I69" s="73"/>
    </row>
    <row r="70" spans="2:10" x14ac:dyDescent="0.25">
      <c r="B70" s="78"/>
      <c r="D70" s="73"/>
      <c r="E70" s="73"/>
      <c r="G70" s="78"/>
      <c r="I70" s="73"/>
      <c r="J70" s="73"/>
    </row>
  </sheetData>
  <mergeCells count="2">
    <mergeCell ref="C1:H1"/>
    <mergeCell ref="I1:N1"/>
  </mergeCells>
  <pageMargins left="0.7" right="0.7" top="0.75" bottom="0.75" header="0.3" footer="0.3"/>
  <pageSetup scale="81"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C331A-2175-43E1-856D-78AD3DDD9E9A}">
  <sheetPr>
    <tabColor rgb="FFFF3300"/>
    <pageSetUpPr fitToPage="1"/>
  </sheetPr>
  <dimension ref="A1:Y57"/>
  <sheetViews>
    <sheetView zoomScale="75" zoomScaleNormal="75" workbookViewId="0">
      <pane xSplit="10" ySplit="9" topLeftCell="K10" activePane="bottomRight" state="frozen"/>
      <selection pane="topRight" activeCell="I1" sqref="I1"/>
      <selection pane="bottomLeft" activeCell="A15" sqref="A15"/>
      <selection pane="bottomRight" activeCell="U42" sqref="U42"/>
    </sheetView>
  </sheetViews>
  <sheetFormatPr defaultRowHeight="15" x14ac:dyDescent="0.25"/>
  <cols>
    <col min="1" max="1" width="32.5703125" style="24" customWidth="1"/>
    <col min="2" max="2" width="8.140625" style="102" customWidth="1"/>
    <col min="3" max="3" width="47.7109375" customWidth="1"/>
    <col min="4" max="4" width="7.7109375" customWidth="1"/>
    <col min="5" max="5" width="7.7109375" style="91" customWidth="1"/>
    <col min="6" max="9" width="7.7109375" customWidth="1"/>
    <col min="10" max="10" width="10.5703125" customWidth="1"/>
    <col min="11" max="15" width="7.7109375" customWidth="1"/>
    <col min="16" max="16" width="9.140625" customWidth="1"/>
    <col min="19" max="19" width="11" bestFit="1" customWidth="1"/>
    <col min="20" max="20" width="8.42578125" customWidth="1"/>
    <col min="21" max="21" width="11" bestFit="1" customWidth="1"/>
  </cols>
  <sheetData>
    <row r="1" spans="1:18" s="1" customFormat="1" ht="30" x14ac:dyDescent="0.25">
      <c r="B1" s="102" t="s">
        <v>100</v>
      </c>
      <c r="C1" s="1" t="s">
        <v>12</v>
      </c>
      <c r="D1" s="139">
        <v>2018</v>
      </c>
      <c r="E1" s="140"/>
      <c r="F1" s="140"/>
      <c r="G1" s="140"/>
      <c r="H1" s="140"/>
      <c r="I1" s="140"/>
      <c r="J1" s="141">
        <v>2019</v>
      </c>
      <c r="K1" s="140"/>
      <c r="L1" s="140"/>
      <c r="M1" s="140"/>
      <c r="N1" s="140"/>
      <c r="O1" s="140"/>
      <c r="P1" s="46" t="s">
        <v>22</v>
      </c>
      <c r="Q1" s="46"/>
    </row>
    <row r="2" spans="1:18" ht="15.75" thickBot="1" x14ac:dyDescent="0.3">
      <c r="D2" s="47" t="s">
        <v>11</v>
      </c>
      <c r="E2" s="87" t="s">
        <v>0</v>
      </c>
      <c r="F2" s="46" t="s">
        <v>1</v>
      </c>
      <c r="G2" s="46" t="s">
        <v>2</v>
      </c>
      <c r="H2" s="46" t="s">
        <v>3</v>
      </c>
      <c r="I2" s="46" t="s">
        <v>4</v>
      </c>
      <c r="J2" s="46" t="s">
        <v>5</v>
      </c>
      <c r="K2" s="46" t="s">
        <v>6</v>
      </c>
      <c r="L2" s="46" t="s">
        <v>7</v>
      </c>
      <c r="M2" s="46" t="s">
        <v>8</v>
      </c>
      <c r="N2" s="46" t="s">
        <v>9</v>
      </c>
      <c r="O2" s="46" t="s">
        <v>10</v>
      </c>
    </row>
    <row r="3" spans="1:18" s="3" customFormat="1" x14ac:dyDescent="0.25">
      <c r="A3" s="25"/>
      <c r="B3" s="103"/>
      <c r="C3" s="4" t="s">
        <v>14</v>
      </c>
      <c r="D3" s="5">
        <f t="shared" ref="D3:O3" si="0">SUM(D4:D10)</f>
        <v>9266</v>
      </c>
      <c r="E3" s="88">
        <f t="shared" si="0"/>
        <v>4978</v>
      </c>
      <c r="F3" s="5">
        <f t="shared" si="0"/>
        <v>4978</v>
      </c>
      <c r="G3" s="5">
        <f t="shared" si="0"/>
        <v>16255</v>
      </c>
      <c r="H3" s="5">
        <f t="shared" si="0"/>
        <v>4978</v>
      </c>
      <c r="I3" s="5">
        <f t="shared" si="0"/>
        <v>8978</v>
      </c>
      <c r="J3" s="5">
        <f t="shared" si="0"/>
        <v>4978</v>
      </c>
      <c r="K3" s="5">
        <f t="shared" si="0"/>
        <v>4978</v>
      </c>
      <c r="L3" s="5">
        <f t="shared" si="0"/>
        <v>6278</v>
      </c>
      <c r="M3" s="5">
        <f t="shared" si="0"/>
        <v>4978</v>
      </c>
      <c r="N3" s="5">
        <f t="shared" si="0"/>
        <v>21612</v>
      </c>
      <c r="O3" s="5">
        <f t="shared" si="0"/>
        <v>9631</v>
      </c>
      <c r="P3" s="6">
        <f>SUM(P4:P9)</f>
        <v>97600</v>
      </c>
      <c r="Q3" s="106"/>
    </row>
    <row r="4" spans="1:18" x14ac:dyDescent="0.25">
      <c r="B4" s="102">
        <v>4010</v>
      </c>
      <c r="C4" s="16" t="s">
        <v>13</v>
      </c>
      <c r="D4" s="17">
        <v>4978</v>
      </c>
      <c r="E4" s="89">
        <v>4978</v>
      </c>
      <c r="F4" s="17">
        <v>4978</v>
      </c>
      <c r="G4" s="17">
        <v>4978</v>
      </c>
      <c r="H4" s="17">
        <v>4978</v>
      </c>
      <c r="I4" s="17">
        <v>4978</v>
      </c>
      <c r="J4" s="17">
        <v>4978</v>
      </c>
      <c r="K4" s="17">
        <v>4978</v>
      </c>
      <c r="L4" s="17">
        <v>4978</v>
      </c>
      <c r="M4" s="17">
        <v>4978</v>
      </c>
      <c r="N4" s="17">
        <v>4978</v>
      </c>
      <c r="O4" s="17">
        <v>4978</v>
      </c>
      <c r="P4" s="32">
        <f t="shared" ref="P4:P9" si="1">SUM(D4:O4)</f>
        <v>59736</v>
      </c>
      <c r="Q4" s="106"/>
    </row>
    <row r="5" spans="1:18" x14ac:dyDescent="0.25">
      <c r="B5" s="102">
        <v>4020</v>
      </c>
      <c r="C5" s="16" t="s">
        <v>94</v>
      </c>
      <c r="D5" s="33"/>
      <c r="E5" s="85"/>
      <c r="F5" s="33"/>
      <c r="G5" s="33"/>
      <c r="H5" s="33"/>
      <c r="I5" s="33"/>
      <c r="J5" s="33"/>
      <c r="K5" s="33"/>
      <c r="L5" s="33"/>
      <c r="M5" s="33"/>
      <c r="N5" s="33"/>
      <c r="O5" s="75">
        <v>4653</v>
      </c>
      <c r="P5" s="32">
        <f>SUM(D5:O5)</f>
        <v>4653</v>
      </c>
      <c r="Q5" s="106"/>
    </row>
    <row r="6" spans="1:18" x14ac:dyDescent="0.25">
      <c r="B6" s="102">
        <v>4020</v>
      </c>
      <c r="C6" s="16" t="s">
        <v>95</v>
      </c>
      <c r="D6" s="43">
        <v>4288</v>
      </c>
      <c r="E6" s="85"/>
      <c r="F6" s="33"/>
      <c r="G6" s="33"/>
      <c r="H6" s="33"/>
      <c r="I6" s="33"/>
      <c r="J6" s="33"/>
      <c r="K6" s="33"/>
      <c r="L6" s="33"/>
      <c r="M6" s="33"/>
      <c r="N6" s="33"/>
      <c r="O6" s="33"/>
      <c r="P6" s="32"/>
      <c r="Q6" s="106"/>
    </row>
    <row r="7" spans="1:18" x14ac:dyDescent="0.25">
      <c r="B7" s="102">
        <v>4030</v>
      </c>
      <c r="C7" s="16" t="s">
        <v>96</v>
      </c>
      <c r="D7" s="34"/>
      <c r="E7" s="86"/>
      <c r="F7" s="35"/>
      <c r="G7" s="35"/>
      <c r="H7" s="35"/>
      <c r="I7" s="35"/>
      <c r="J7" s="35"/>
      <c r="K7" s="35"/>
      <c r="L7" s="35"/>
      <c r="M7" s="35"/>
      <c r="N7" s="42">
        <v>10970</v>
      </c>
      <c r="O7" s="35"/>
      <c r="P7" s="32">
        <f t="shared" si="1"/>
        <v>10970</v>
      </c>
      <c r="Q7" s="106"/>
    </row>
    <row r="8" spans="1:18" x14ac:dyDescent="0.25">
      <c r="C8" s="16" t="s">
        <v>38</v>
      </c>
      <c r="D8" s="17"/>
      <c r="E8" s="89"/>
      <c r="F8" s="17"/>
      <c r="G8" s="17"/>
      <c r="H8" s="17"/>
      <c r="I8" s="17"/>
      <c r="J8" s="17"/>
      <c r="K8" s="17"/>
      <c r="L8" s="17"/>
      <c r="M8" s="17"/>
      <c r="N8" s="17"/>
      <c r="O8" s="17"/>
      <c r="P8" s="32">
        <f t="shared" si="1"/>
        <v>0</v>
      </c>
      <c r="Q8" s="106"/>
    </row>
    <row r="9" spans="1:18" ht="30" x14ac:dyDescent="0.25">
      <c r="B9" s="102">
        <v>4050</v>
      </c>
      <c r="C9" s="36" t="s">
        <v>75</v>
      </c>
      <c r="D9" s="17"/>
      <c r="E9" s="86"/>
      <c r="F9" s="35"/>
      <c r="G9" s="17">
        <v>11277</v>
      </c>
      <c r="H9" s="17"/>
      <c r="I9" s="109">
        <v>4000</v>
      </c>
      <c r="J9" s="35"/>
      <c r="K9" s="35"/>
      <c r="L9" s="113">
        <v>1300</v>
      </c>
      <c r="M9" s="35"/>
      <c r="N9" s="109">
        <v>5664</v>
      </c>
      <c r="O9" s="109"/>
      <c r="P9" s="32">
        <f t="shared" si="1"/>
        <v>22241</v>
      </c>
      <c r="Q9" s="106"/>
    </row>
    <row r="10" spans="1:18" s="66" customFormat="1" ht="30" customHeight="1" thickBot="1" x14ac:dyDescent="0.3">
      <c r="A10" s="77" t="s">
        <v>98</v>
      </c>
      <c r="B10" s="104"/>
      <c r="D10" s="72"/>
      <c r="E10" s="90"/>
      <c r="F10" s="72"/>
      <c r="G10" s="72"/>
      <c r="H10" s="72"/>
      <c r="I10" s="72"/>
      <c r="J10" s="72"/>
      <c r="K10" s="72"/>
      <c r="L10" s="72"/>
      <c r="M10" s="72"/>
      <c r="N10" s="72"/>
      <c r="O10" s="72"/>
    </row>
    <row r="11" spans="1:18" x14ac:dyDescent="0.25">
      <c r="C11" s="4" t="s">
        <v>15</v>
      </c>
      <c r="D11" s="5">
        <f t="shared" ref="D11:O11" si="2">SUM(D13:D36)</f>
        <v>9470</v>
      </c>
      <c r="E11" s="88">
        <f t="shared" si="2"/>
        <v>1882</v>
      </c>
      <c r="F11" s="5">
        <f t="shared" si="2"/>
        <v>2166</v>
      </c>
      <c r="G11" s="5">
        <f t="shared" si="2"/>
        <v>14667</v>
      </c>
      <c r="H11" s="5">
        <f t="shared" si="2"/>
        <v>2315</v>
      </c>
      <c r="I11" s="5">
        <f t="shared" si="2"/>
        <v>5784</v>
      </c>
      <c r="J11" s="5">
        <f t="shared" si="2"/>
        <v>7998</v>
      </c>
      <c r="K11" s="5">
        <f t="shared" si="2"/>
        <v>1880</v>
      </c>
      <c r="L11" s="5">
        <f t="shared" si="2"/>
        <v>2825</v>
      </c>
      <c r="M11" s="5">
        <f t="shared" si="2"/>
        <v>5818</v>
      </c>
      <c r="N11" s="5">
        <f t="shared" si="2"/>
        <v>17680</v>
      </c>
      <c r="O11" s="5">
        <f t="shared" si="2"/>
        <v>7723</v>
      </c>
      <c r="P11" s="6">
        <f>SUM(D11:O11)</f>
        <v>80208</v>
      </c>
      <c r="Q11" s="106"/>
      <c r="R11" s="2"/>
    </row>
    <row r="12" spans="1:18" x14ac:dyDescent="0.25">
      <c r="C12" s="8" t="s">
        <v>16</v>
      </c>
      <c r="P12" s="9"/>
      <c r="Q12" s="3"/>
    </row>
    <row r="13" spans="1:18" x14ac:dyDescent="0.25">
      <c r="A13" s="24" t="s">
        <v>42</v>
      </c>
      <c r="B13" s="102">
        <v>5000</v>
      </c>
      <c r="C13" s="16" t="s">
        <v>76</v>
      </c>
      <c r="D13" s="26"/>
      <c r="E13" s="92"/>
      <c r="F13" s="26"/>
      <c r="G13" s="26"/>
      <c r="H13" s="26"/>
      <c r="I13" s="16">
        <v>450</v>
      </c>
      <c r="J13" s="26"/>
      <c r="K13" s="26"/>
      <c r="L13" s="26"/>
      <c r="M13" s="26"/>
      <c r="N13" s="26"/>
      <c r="O13" s="16"/>
      <c r="P13" s="27">
        <f t="shared" ref="P13:P42" si="3">SUM(D13:O13)</f>
        <v>450</v>
      </c>
      <c r="Q13" s="3"/>
    </row>
    <row r="14" spans="1:18" x14ac:dyDescent="0.25">
      <c r="A14" s="24" t="s">
        <v>43</v>
      </c>
      <c r="B14" s="102">
        <v>5010</v>
      </c>
      <c r="C14" s="16" t="s">
        <v>27</v>
      </c>
      <c r="D14" s="16"/>
      <c r="E14" s="28"/>
      <c r="F14" s="16"/>
      <c r="G14" s="16">
        <v>11277</v>
      </c>
      <c r="H14" s="16"/>
      <c r="I14" s="16">
        <v>4000</v>
      </c>
      <c r="J14" s="16">
        <v>4666</v>
      </c>
      <c r="K14" s="16">
        <v>780</v>
      </c>
      <c r="L14" s="16">
        <v>1300</v>
      </c>
      <c r="M14" s="16"/>
      <c r="N14" s="16">
        <v>5664</v>
      </c>
      <c r="O14" s="16"/>
      <c r="P14" s="27">
        <f t="shared" si="3"/>
        <v>27687</v>
      </c>
      <c r="Q14" s="3" t="s">
        <v>101</v>
      </c>
    </row>
    <row r="15" spans="1:18" x14ac:dyDescent="0.25">
      <c r="A15" s="24" t="s">
        <v>43</v>
      </c>
      <c r="B15" s="102">
        <v>5020</v>
      </c>
      <c r="C15" s="28" t="s">
        <v>26</v>
      </c>
      <c r="D15" s="16">
        <v>75</v>
      </c>
      <c r="E15" s="28">
        <v>40</v>
      </c>
      <c r="F15" s="16"/>
      <c r="G15" s="16">
        <v>159</v>
      </c>
      <c r="H15" s="16">
        <v>259</v>
      </c>
      <c r="I15" s="16"/>
      <c r="J15" s="16"/>
      <c r="K15" s="16">
        <v>190</v>
      </c>
      <c r="L15" s="16">
        <v>150</v>
      </c>
      <c r="M15" s="16">
        <v>150</v>
      </c>
      <c r="N15" s="16"/>
      <c r="O15" s="16"/>
      <c r="P15" s="27">
        <v>1800</v>
      </c>
      <c r="Q15" s="3"/>
    </row>
    <row r="16" spans="1:18" x14ac:dyDescent="0.25">
      <c r="A16" s="24" t="s">
        <v>43</v>
      </c>
      <c r="B16" s="102">
        <v>5030</v>
      </c>
      <c r="C16" s="28" t="s">
        <v>17</v>
      </c>
      <c r="D16" s="16"/>
      <c r="E16" s="28"/>
      <c r="F16" s="16"/>
      <c r="G16" s="16"/>
      <c r="H16" s="16"/>
      <c r="I16" s="16"/>
      <c r="J16" s="16"/>
      <c r="K16" s="16"/>
      <c r="L16" s="16"/>
      <c r="M16" s="16"/>
      <c r="N16" s="16"/>
      <c r="O16" s="16">
        <v>75</v>
      </c>
      <c r="P16" s="27">
        <v>900</v>
      </c>
      <c r="Q16" s="3"/>
    </row>
    <row r="17" spans="1:25" x14ac:dyDescent="0.25">
      <c r="A17" s="24" t="s">
        <v>86</v>
      </c>
      <c r="B17" s="102">
        <v>5040</v>
      </c>
      <c r="C17" s="28" t="s">
        <v>74</v>
      </c>
      <c r="D17" s="16">
        <v>200</v>
      </c>
      <c r="E17" s="28">
        <v>200</v>
      </c>
      <c r="F17" s="16">
        <v>200</v>
      </c>
      <c r="G17" s="16">
        <v>133</v>
      </c>
      <c r="H17" s="16"/>
      <c r="I17" s="16">
        <v>200</v>
      </c>
      <c r="J17" s="16">
        <v>200</v>
      </c>
      <c r="K17" s="16">
        <v>200</v>
      </c>
      <c r="L17" s="16">
        <v>400</v>
      </c>
      <c r="M17" s="16">
        <v>200</v>
      </c>
      <c r="N17" s="16">
        <v>200</v>
      </c>
      <c r="O17" s="16">
        <v>200</v>
      </c>
      <c r="P17" s="27">
        <f t="shared" si="3"/>
        <v>2333</v>
      </c>
      <c r="Q17" s="3" t="s">
        <v>101</v>
      </c>
    </row>
    <row r="18" spans="1:25" x14ac:dyDescent="0.25">
      <c r="A18" s="24" t="s">
        <v>44</v>
      </c>
      <c r="B18" s="102">
        <v>5050</v>
      </c>
      <c r="C18" s="16" t="s">
        <v>18</v>
      </c>
      <c r="D18" s="16">
        <v>55</v>
      </c>
      <c r="E18" s="28">
        <v>55</v>
      </c>
      <c r="F18" s="16">
        <v>55</v>
      </c>
      <c r="G18" s="16">
        <v>55</v>
      </c>
      <c r="H18" s="16">
        <v>55</v>
      </c>
      <c r="I18" s="16">
        <v>55</v>
      </c>
      <c r="J18" s="16">
        <v>55</v>
      </c>
      <c r="K18" s="16">
        <v>55</v>
      </c>
      <c r="L18" s="16">
        <v>55</v>
      </c>
      <c r="M18" s="16">
        <v>55</v>
      </c>
      <c r="N18" s="16">
        <v>55</v>
      </c>
      <c r="O18" s="16">
        <v>55</v>
      </c>
      <c r="P18" s="27">
        <f t="shared" si="3"/>
        <v>660</v>
      </c>
      <c r="Q18" s="3"/>
    </row>
    <row r="19" spans="1:25" x14ac:dyDescent="0.25">
      <c r="A19" s="24" t="s">
        <v>44</v>
      </c>
      <c r="B19" s="102">
        <v>5060</v>
      </c>
      <c r="C19" s="16" t="s">
        <v>19</v>
      </c>
      <c r="D19" s="29"/>
      <c r="E19" s="93"/>
      <c r="F19" s="29"/>
      <c r="G19" s="29"/>
      <c r="H19" s="16">
        <v>870</v>
      </c>
      <c r="I19" s="29"/>
      <c r="J19" s="29"/>
      <c r="K19" s="29"/>
      <c r="L19" s="29"/>
      <c r="M19" s="29"/>
      <c r="N19" s="29"/>
      <c r="O19" s="29"/>
      <c r="P19" s="27">
        <f t="shared" si="3"/>
        <v>870</v>
      </c>
      <c r="Q19" s="3"/>
    </row>
    <row r="20" spans="1:25" x14ac:dyDescent="0.25">
      <c r="A20" s="24" t="s">
        <v>45</v>
      </c>
      <c r="B20" s="102">
        <v>5070</v>
      </c>
      <c r="C20" s="16" t="s">
        <v>20</v>
      </c>
      <c r="D20" s="16">
        <v>1763</v>
      </c>
      <c r="E20" s="93"/>
      <c r="F20" s="29"/>
      <c r="G20" s="16">
        <v>1821</v>
      </c>
      <c r="H20" s="29"/>
      <c r="I20" s="29"/>
      <c r="J20" s="16">
        <v>1820</v>
      </c>
      <c r="K20" s="29"/>
      <c r="L20" s="29"/>
      <c r="M20" s="16">
        <v>1820</v>
      </c>
      <c r="N20" s="29"/>
      <c r="O20" s="29"/>
      <c r="P20" s="27">
        <f t="shared" si="3"/>
        <v>7224</v>
      </c>
      <c r="Q20" s="3" t="s">
        <v>101</v>
      </c>
    </row>
    <row r="21" spans="1:25" x14ac:dyDescent="0.25">
      <c r="A21" s="24" t="s">
        <v>47</v>
      </c>
      <c r="B21" s="102">
        <v>5080</v>
      </c>
      <c r="C21" s="16" t="s">
        <v>41</v>
      </c>
      <c r="D21" s="16"/>
      <c r="E21" s="92"/>
      <c r="F21" s="26"/>
      <c r="G21" s="26"/>
      <c r="H21" s="26"/>
      <c r="I21" s="26"/>
      <c r="J21" s="26"/>
      <c r="K21" s="26"/>
      <c r="L21" s="26"/>
      <c r="M21" s="26"/>
      <c r="N21" s="26"/>
      <c r="O21" s="16">
        <v>150</v>
      </c>
      <c r="P21" s="27">
        <f>SUM(D21:O21)</f>
        <v>150</v>
      </c>
      <c r="Q21" s="3"/>
    </row>
    <row r="22" spans="1:25" x14ac:dyDescent="0.25">
      <c r="A22" s="24" t="s">
        <v>48</v>
      </c>
      <c r="B22" s="102">
        <v>5090</v>
      </c>
      <c r="C22" s="16" t="s">
        <v>21</v>
      </c>
      <c r="D22" s="29"/>
      <c r="E22" s="93"/>
      <c r="F22" s="29"/>
      <c r="G22" s="29"/>
      <c r="H22" s="29"/>
      <c r="I22" s="29"/>
      <c r="J22" s="29"/>
      <c r="K22" s="29"/>
      <c r="L22" s="29"/>
      <c r="M22" s="16">
        <v>450</v>
      </c>
      <c r="N22" s="29"/>
      <c r="O22" s="29"/>
      <c r="P22" s="27">
        <f t="shared" si="3"/>
        <v>450</v>
      </c>
      <c r="Q22" s="3"/>
    </row>
    <row r="23" spans="1:25" x14ac:dyDescent="0.25">
      <c r="A23" s="24" t="s">
        <v>50</v>
      </c>
      <c r="B23" s="102">
        <v>5100</v>
      </c>
      <c r="C23" s="16" t="s">
        <v>40</v>
      </c>
      <c r="D23" s="16">
        <v>134</v>
      </c>
      <c r="E23" s="28">
        <v>181</v>
      </c>
      <c r="F23" s="16">
        <v>111</v>
      </c>
      <c r="G23" s="16">
        <v>133</v>
      </c>
      <c r="H23" s="16">
        <v>133</v>
      </c>
      <c r="I23" s="16">
        <v>133</v>
      </c>
      <c r="J23" s="16">
        <v>133</v>
      </c>
      <c r="K23" s="16">
        <v>133</v>
      </c>
      <c r="L23" s="16">
        <v>135</v>
      </c>
      <c r="M23" s="16">
        <v>135</v>
      </c>
      <c r="N23" s="16">
        <v>135</v>
      </c>
      <c r="O23" s="16">
        <v>135</v>
      </c>
      <c r="P23" s="27">
        <f t="shared" si="3"/>
        <v>1631</v>
      </c>
      <c r="Q23" s="3" t="s">
        <v>101</v>
      </c>
    </row>
    <row r="24" spans="1:25" x14ac:dyDescent="0.25">
      <c r="A24" s="24" t="s">
        <v>49</v>
      </c>
      <c r="B24" s="102">
        <v>5110</v>
      </c>
      <c r="C24" s="16" t="s">
        <v>23</v>
      </c>
      <c r="D24" s="29"/>
      <c r="E24" s="93"/>
      <c r="F24" s="29"/>
      <c r="G24" s="29"/>
      <c r="H24" s="29"/>
      <c r="I24" s="29"/>
      <c r="J24" s="29"/>
      <c r="K24" s="29"/>
      <c r="L24" s="29"/>
      <c r="M24" s="16">
        <v>2520</v>
      </c>
      <c r="N24" s="29"/>
      <c r="O24" s="29"/>
      <c r="P24" s="27">
        <f>SUM(D24:O24)</f>
        <v>2520</v>
      </c>
      <c r="Q24" s="3"/>
    </row>
    <row r="25" spans="1:25" x14ac:dyDescent="0.25">
      <c r="A25" s="24" t="s">
        <v>49</v>
      </c>
      <c r="B25" s="102">
        <v>5120</v>
      </c>
      <c r="C25" s="16" t="s">
        <v>36</v>
      </c>
      <c r="D25" s="16"/>
      <c r="E25" s="28"/>
      <c r="F25" s="16"/>
      <c r="G25" s="16"/>
      <c r="H25" s="16"/>
      <c r="I25" s="16"/>
      <c r="J25" s="16"/>
      <c r="K25" s="16"/>
      <c r="L25" s="16"/>
      <c r="M25" s="16"/>
      <c r="N25" s="16"/>
      <c r="O25" s="16"/>
      <c r="P25" s="27">
        <f t="shared" si="3"/>
        <v>0</v>
      </c>
      <c r="Q25" s="3"/>
    </row>
    <row r="26" spans="1:25" x14ac:dyDescent="0.25">
      <c r="A26" s="24" t="s">
        <v>78</v>
      </c>
      <c r="B26" s="102">
        <v>5130</v>
      </c>
      <c r="C26" s="16" t="s">
        <v>37</v>
      </c>
      <c r="D26" s="83">
        <v>504</v>
      </c>
      <c r="E26" s="28"/>
      <c r="F26" s="16"/>
      <c r="G26" s="16"/>
      <c r="H26" s="16"/>
      <c r="I26" s="16"/>
      <c r="J26" s="16"/>
      <c r="K26" s="16"/>
      <c r="L26" s="16"/>
      <c r="M26" s="16"/>
      <c r="N26" s="16"/>
      <c r="O26" s="16"/>
      <c r="P26" s="27">
        <f t="shared" si="3"/>
        <v>504</v>
      </c>
      <c r="Q26" s="3"/>
    </row>
    <row r="27" spans="1:25" x14ac:dyDescent="0.25">
      <c r="A27" s="24" t="s">
        <v>78</v>
      </c>
      <c r="B27" s="102">
        <v>5140</v>
      </c>
      <c r="C27" s="16" t="s">
        <v>67</v>
      </c>
      <c r="D27" s="108">
        <v>1481</v>
      </c>
      <c r="E27" s="92"/>
      <c r="F27" s="26"/>
      <c r="G27" s="26"/>
      <c r="H27" s="26"/>
      <c r="I27" s="26"/>
      <c r="J27" s="26"/>
      <c r="K27" s="26"/>
      <c r="L27" s="26"/>
      <c r="M27" s="26"/>
      <c r="N27" s="16"/>
      <c r="O27" s="26"/>
      <c r="P27" s="27">
        <f t="shared" si="3"/>
        <v>1481</v>
      </c>
      <c r="Q27" s="3"/>
    </row>
    <row r="28" spans="1:25" x14ac:dyDescent="0.25">
      <c r="A28" s="24" t="s">
        <v>46</v>
      </c>
      <c r="B28" s="102">
        <v>5150</v>
      </c>
      <c r="C28" s="16" t="s">
        <v>39</v>
      </c>
      <c r="D28" s="26"/>
      <c r="E28" s="105">
        <v>99</v>
      </c>
      <c r="F28" s="105"/>
      <c r="G28" s="26"/>
      <c r="H28" s="26"/>
      <c r="I28" s="26"/>
      <c r="J28" s="26"/>
      <c r="K28" s="26"/>
      <c r="L28" s="26"/>
      <c r="M28" s="26"/>
      <c r="N28" s="26"/>
      <c r="O28" s="26"/>
      <c r="P28" s="27">
        <f>SUM(D28:O28)</f>
        <v>99</v>
      </c>
      <c r="Q28" s="3"/>
    </row>
    <row r="29" spans="1:25" x14ac:dyDescent="0.25">
      <c r="C29" s="27" t="s">
        <v>28</v>
      </c>
      <c r="D29" s="16"/>
      <c r="E29" s="28"/>
      <c r="F29" s="16"/>
      <c r="G29" s="16"/>
      <c r="H29" s="16"/>
      <c r="I29" s="16"/>
      <c r="J29" s="16"/>
      <c r="K29" s="16"/>
      <c r="L29" s="16"/>
      <c r="M29" s="16"/>
      <c r="N29" s="16"/>
      <c r="O29" s="16"/>
      <c r="P29" s="27"/>
      <c r="Q29" s="3"/>
      <c r="Y29">
        <v>200</v>
      </c>
    </row>
    <row r="30" spans="1:25" x14ac:dyDescent="0.25">
      <c r="A30" s="24" t="s">
        <v>51</v>
      </c>
      <c r="B30" s="102">
        <v>5210</v>
      </c>
      <c r="C30" s="16" t="s">
        <v>29</v>
      </c>
      <c r="D30" s="16">
        <v>452</v>
      </c>
      <c r="E30" s="28">
        <v>738</v>
      </c>
      <c r="F30" s="16">
        <v>1223</v>
      </c>
      <c r="G30" s="16">
        <v>503</v>
      </c>
      <c r="H30" s="16">
        <v>478</v>
      </c>
      <c r="I30" s="16">
        <v>470</v>
      </c>
      <c r="J30" s="16">
        <v>650</v>
      </c>
      <c r="K30" s="16"/>
      <c r="L30" s="16">
        <v>269</v>
      </c>
      <c r="M30" s="16"/>
      <c r="N30" s="16">
        <v>160</v>
      </c>
      <c r="O30" s="16">
        <v>1972</v>
      </c>
      <c r="P30" s="27">
        <f t="shared" si="3"/>
        <v>6915</v>
      </c>
      <c r="Q30" s="3"/>
      <c r="Y30">
        <v>175</v>
      </c>
    </row>
    <row r="31" spans="1:25" x14ac:dyDescent="0.25">
      <c r="A31" s="24" t="s">
        <v>52</v>
      </c>
      <c r="B31" s="102">
        <v>5220</v>
      </c>
      <c r="C31" s="16" t="s">
        <v>30</v>
      </c>
      <c r="D31" s="16">
        <v>350</v>
      </c>
      <c r="E31" s="28">
        <v>401</v>
      </c>
      <c r="F31" s="16">
        <v>409</v>
      </c>
      <c r="G31" s="16">
        <v>418</v>
      </c>
      <c r="H31" s="16">
        <v>352</v>
      </c>
      <c r="I31" s="16">
        <v>308</v>
      </c>
      <c r="J31" s="16">
        <v>306</v>
      </c>
      <c r="K31" s="16">
        <v>354</v>
      </c>
      <c r="L31" s="16">
        <v>348</v>
      </c>
      <c r="M31" s="16">
        <v>320</v>
      </c>
      <c r="N31" s="16">
        <v>328</v>
      </c>
      <c r="O31" s="16">
        <v>315</v>
      </c>
      <c r="P31" s="27">
        <f t="shared" si="3"/>
        <v>4209</v>
      </c>
      <c r="Q31" s="3" t="s">
        <v>101</v>
      </c>
      <c r="Y31">
        <v>250</v>
      </c>
    </row>
    <row r="32" spans="1:25" x14ac:dyDescent="0.25">
      <c r="A32" s="24" t="s">
        <v>53</v>
      </c>
      <c r="B32" s="102">
        <v>5230</v>
      </c>
      <c r="C32" s="16" t="s">
        <v>31</v>
      </c>
      <c r="D32" s="16">
        <v>168</v>
      </c>
      <c r="E32" s="28">
        <v>168</v>
      </c>
      <c r="F32" s="16">
        <v>168</v>
      </c>
      <c r="G32" s="16">
        <v>168</v>
      </c>
      <c r="H32" s="16">
        <v>168</v>
      </c>
      <c r="I32" s="16">
        <v>168</v>
      </c>
      <c r="J32" s="16">
        <v>168</v>
      </c>
      <c r="K32" s="16">
        <v>168</v>
      </c>
      <c r="L32" s="16">
        <v>168</v>
      </c>
      <c r="M32" s="16">
        <v>168</v>
      </c>
      <c r="N32" s="16">
        <v>168</v>
      </c>
      <c r="O32" s="16">
        <v>168</v>
      </c>
      <c r="P32" s="27">
        <f t="shared" si="3"/>
        <v>2016</v>
      </c>
      <c r="Q32" s="3" t="s">
        <v>101</v>
      </c>
    </row>
    <row r="33" spans="1:21" x14ac:dyDescent="0.25">
      <c r="C33" s="27" t="s">
        <v>32</v>
      </c>
      <c r="D33" s="16"/>
      <c r="E33" s="28"/>
      <c r="F33" s="16"/>
      <c r="G33" s="16"/>
      <c r="H33" s="16"/>
      <c r="I33" s="16"/>
      <c r="J33" s="16"/>
      <c r="K33" s="16"/>
      <c r="L33" s="16"/>
      <c r="M33" s="16"/>
      <c r="N33" s="16"/>
      <c r="O33" s="16"/>
      <c r="P33" s="27"/>
      <c r="Q33" s="3"/>
    </row>
    <row r="34" spans="1:21" x14ac:dyDescent="0.25">
      <c r="A34" s="24" t="s">
        <v>68</v>
      </c>
      <c r="B34" s="102">
        <v>5500</v>
      </c>
      <c r="C34" s="16" t="s">
        <v>33</v>
      </c>
      <c r="D34" s="44">
        <f>D6</f>
        <v>4288</v>
      </c>
      <c r="E34" s="94"/>
      <c r="F34" s="30"/>
      <c r="G34" s="30"/>
      <c r="H34" s="30"/>
      <c r="I34" s="30"/>
      <c r="J34" s="30"/>
      <c r="K34" s="30"/>
      <c r="L34" s="30"/>
      <c r="M34" s="30"/>
      <c r="N34" s="30"/>
      <c r="O34" s="76">
        <f>O5</f>
        <v>4653</v>
      </c>
      <c r="P34" s="31">
        <f t="shared" si="3"/>
        <v>8941</v>
      </c>
      <c r="Q34" s="81"/>
    </row>
    <row r="35" spans="1:21" x14ac:dyDescent="0.25">
      <c r="A35" s="24" t="s">
        <v>77</v>
      </c>
      <c r="B35" s="102">
        <v>5600</v>
      </c>
      <c r="C35" s="16" t="s">
        <v>103</v>
      </c>
      <c r="D35" s="30"/>
      <c r="E35" s="94"/>
      <c r="F35" s="30"/>
      <c r="G35" s="30"/>
      <c r="H35" s="30"/>
      <c r="I35" s="30"/>
      <c r="J35" s="30"/>
      <c r="K35" s="30"/>
      <c r="L35" s="30"/>
      <c r="M35" s="30"/>
      <c r="N35" s="44">
        <v>10216</v>
      </c>
      <c r="O35" s="30"/>
      <c r="P35" s="31">
        <f t="shared" si="3"/>
        <v>10216</v>
      </c>
      <c r="Q35" s="81"/>
    </row>
    <row r="36" spans="1:21" x14ac:dyDescent="0.25">
      <c r="A36" s="24" t="s">
        <v>77</v>
      </c>
      <c r="B36" s="102">
        <v>5600</v>
      </c>
      <c r="C36" s="16" t="s">
        <v>97</v>
      </c>
      <c r="D36" s="30"/>
      <c r="E36" s="94"/>
      <c r="F36" s="30"/>
      <c r="G36" s="30"/>
      <c r="H36" s="30"/>
      <c r="I36" s="30"/>
      <c r="J36" s="30"/>
      <c r="K36" s="30"/>
      <c r="L36" s="30"/>
      <c r="M36" s="30"/>
      <c r="N36" s="41">
        <v>754</v>
      </c>
      <c r="O36" s="30"/>
      <c r="P36" s="31">
        <f t="shared" si="3"/>
        <v>754</v>
      </c>
      <c r="Q36" s="81"/>
      <c r="R36">
        <v>10416</v>
      </c>
    </row>
    <row r="37" spans="1:21" x14ac:dyDescent="0.25">
      <c r="C37" s="110" t="s">
        <v>102</v>
      </c>
      <c r="D37" s="79"/>
      <c r="E37" s="95"/>
      <c r="F37" s="79"/>
      <c r="G37" s="79"/>
      <c r="H37" s="79"/>
      <c r="I37" s="79"/>
      <c r="J37" s="111">
        <v>79</v>
      </c>
      <c r="K37" s="79"/>
      <c r="L37" s="79"/>
      <c r="M37" s="79"/>
      <c r="N37" s="80"/>
      <c r="O37" s="79"/>
      <c r="P37" s="81"/>
      <c r="Q37" s="81" t="s">
        <v>101</v>
      </c>
    </row>
    <row r="38" spans="1:21" x14ac:dyDescent="0.25">
      <c r="D38" s="79"/>
      <c r="E38" s="95"/>
      <c r="F38" s="79"/>
      <c r="G38" s="79"/>
      <c r="H38" s="79"/>
      <c r="I38" s="79"/>
      <c r="J38" s="79"/>
      <c r="K38" s="79"/>
      <c r="L38" s="79"/>
      <c r="M38" s="79"/>
      <c r="N38" s="80"/>
      <c r="O38" s="79"/>
      <c r="P38" s="81"/>
      <c r="Q38" s="81"/>
    </row>
    <row r="39" spans="1:21" x14ac:dyDescent="0.25">
      <c r="B39" s="102">
        <v>5160</v>
      </c>
      <c r="C39" s="7" t="s">
        <v>99</v>
      </c>
      <c r="D39" s="82">
        <v>1192</v>
      </c>
      <c r="E39" s="96">
        <v>2178</v>
      </c>
      <c r="F39" s="20">
        <v>986</v>
      </c>
      <c r="G39" s="20"/>
      <c r="H39" s="20">
        <v>950</v>
      </c>
      <c r="I39" s="20">
        <v>4000</v>
      </c>
      <c r="J39" s="112">
        <v>2385</v>
      </c>
      <c r="K39" s="20"/>
      <c r="L39" s="20">
        <v>1300</v>
      </c>
      <c r="M39" s="20"/>
      <c r="N39" s="20"/>
      <c r="O39" s="20"/>
      <c r="P39" s="21">
        <f t="shared" si="3"/>
        <v>12991</v>
      </c>
      <c r="Q39" s="81" t="s">
        <v>101</v>
      </c>
      <c r="S39">
        <v>59</v>
      </c>
      <c r="T39">
        <v>49</v>
      </c>
      <c r="U39" s="84">
        <v>1083.99</v>
      </c>
    </row>
    <row r="40" spans="1:21" ht="15.75" thickBot="1" x14ac:dyDescent="0.3">
      <c r="C40" s="10" t="s">
        <v>54</v>
      </c>
      <c r="D40" s="22"/>
      <c r="E40" s="97"/>
      <c r="F40" s="22"/>
      <c r="G40" s="22"/>
      <c r="H40" s="22"/>
      <c r="I40" s="22"/>
      <c r="J40" s="22"/>
      <c r="K40" s="22"/>
      <c r="L40" s="22"/>
      <c r="M40" s="22"/>
      <c r="N40" s="22"/>
      <c r="O40" s="22"/>
      <c r="P40" s="23">
        <f t="shared" si="3"/>
        <v>0</v>
      </c>
      <c r="Q40" s="81"/>
    </row>
    <row r="41" spans="1:21" ht="15.75" thickBot="1" x14ac:dyDescent="0.3">
      <c r="C41" s="11" t="s">
        <v>35</v>
      </c>
      <c r="D41" s="12">
        <f t="shared" ref="D41:O41" si="4">D3-D11</f>
        <v>-204</v>
      </c>
      <c r="E41" s="98">
        <f t="shared" si="4"/>
        <v>3096</v>
      </c>
      <c r="F41" s="12">
        <f t="shared" si="4"/>
        <v>2812</v>
      </c>
      <c r="G41" s="12">
        <f t="shared" si="4"/>
        <v>1588</v>
      </c>
      <c r="H41" s="12">
        <f t="shared" si="4"/>
        <v>2663</v>
      </c>
      <c r="I41" s="12">
        <f t="shared" si="4"/>
        <v>3194</v>
      </c>
      <c r="J41" s="12">
        <f t="shared" si="4"/>
        <v>-3020</v>
      </c>
      <c r="K41" s="12">
        <f t="shared" si="4"/>
        <v>3098</v>
      </c>
      <c r="L41" s="12">
        <f t="shared" si="4"/>
        <v>3453</v>
      </c>
      <c r="M41" s="12">
        <f t="shared" si="4"/>
        <v>-840</v>
      </c>
      <c r="N41" s="37">
        <f t="shared" si="4"/>
        <v>3932</v>
      </c>
      <c r="O41" s="12">
        <f t="shared" si="4"/>
        <v>1908</v>
      </c>
      <c r="P41" s="13">
        <f t="shared" si="3"/>
        <v>21680</v>
      </c>
      <c r="Q41" s="107"/>
    </row>
    <row r="42" spans="1:21" ht="15.75" thickBot="1" x14ac:dyDescent="0.3">
      <c r="C42" s="11" t="s">
        <v>72</v>
      </c>
      <c r="D42" s="14"/>
      <c r="E42" s="99"/>
      <c r="F42" s="12">
        <f>SUM(D41:F41)</f>
        <v>5704</v>
      </c>
      <c r="G42" s="14"/>
      <c r="H42" s="14"/>
      <c r="I42" s="12">
        <f>SUM(G41:I41)</f>
        <v>7445</v>
      </c>
      <c r="J42" s="14"/>
      <c r="K42" s="14"/>
      <c r="L42" s="12">
        <f>SUM(J41:L41)</f>
        <v>3531</v>
      </c>
      <c r="M42" s="14"/>
      <c r="N42" s="14"/>
      <c r="O42" s="12">
        <f>SUM(M41:O41)</f>
        <v>5000</v>
      </c>
      <c r="P42" s="13">
        <f t="shared" si="3"/>
        <v>21680</v>
      </c>
      <c r="Q42" s="107"/>
    </row>
    <row r="43" spans="1:21" x14ac:dyDescent="0.25">
      <c r="B43" s="102">
        <v>6000</v>
      </c>
      <c r="C43" t="s">
        <v>70</v>
      </c>
      <c r="D43" s="2">
        <v>2900</v>
      </c>
      <c r="E43" s="100"/>
      <c r="F43" s="2">
        <v>1400</v>
      </c>
      <c r="G43" s="2"/>
      <c r="H43" s="2"/>
      <c r="I43" s="2"/>
      <c r="J43" s="2">
        <v>9000</v>
      </c>
      <c r="K43" s="2"/>
      <c r="L43" s="2">
        <v>4000</v>
      </c>
      <c r="M43" s="2"/>
      <c r="N43" s="2"/>
      <c r="O43" s="2">
        <v>5000</v>
      </c>
      <c r="P43" s="2"/>
      <c r="Q43" s="2"/>
      <c r="R43" s="2">
        <f>SUM(D43:P43)</f>
        <v>22300</v>
      </c>
      <c r="S43" s="2">
        <f>P42-R43</f>
        <v>-620</v>
      </c>
    </row>
    <row r="44" spans="1:21" x14ac:dyDescent="0.25">
      <c r="F44" s="45"/>
      <c r="G44" s="45"/>
      <c r="H44" s="45"/>
      <c r="I44" s="45"/>
      <c r="J44" s="45"/>
      <c r="K44" s="45"/>
      <c r="L44" s="45"/>
      <c r="M44" s="45"/>
      <c r="N44" s="45"/>
      <c r="O44" s="45"/>
      <c r="R44" s="45"/>
    </row>
    <row r="45" spans="1:21" x14ac:dyDescent="0.25">
      <c r="C45" s="19" t="s">
        <v>55</v>
      </c>
      <c r="D45" s="19">
        <v>492</v>
      </c>
      <c r="E45" s="28"/>
      <c r="F45" s="19">
        <v>333</v>
      </c>
      <c r="G45" s="16"/>
      <c r="H45" s="19">
        <v>347</v>
      </c>
      <c r="I45" s="16"/>
      <c r="J45" s="15" t="s">
        <v>66</v>
      </c>
      <c r="K45" s="16"/>
    </row>
    <row r="46" spans="1:21" x14ac:dyDescent="0.25">
      <c r="C46" s="16" t="s">
        <v>56</v>
      </c>
      <c r="D46" s="17">
        <f>D45*K46</f>
        <v>178.56167135395742</v>
      </c>
      <c r="E46" s="101"/>
      <c r="F46" s="17">
        <f>F45*K46</f>
        <v>120.85576536761752</v>
      </c>
      <c r="G46" s="16"/>
      <c r="H46" s="17">
        <f>H45*K46</f>
        <v>125.93678853622608</v>
      </c>
      <c r="I46" s="16"/>
      <c r="J46" s="17">
        <f>P42</f>
        <v>21680</v>
      </c>
      <c r="K46" s="18">
        <f>J46/J57</f>
        <v>0.36293022632918176</v>
      </c>
    </row>
    <row r="47" spans="1:21" x14ac:dyDescent="0.25">
      <c r="C47" s="16" t="s">
        <v>65</v>
      </c>
      <c r="D47" s="17">
        <f>D45*K47</f>
        <v>108.2241864202491</v>
      </c>
      <c r="E47" s="101"/>
      <c r="F47" s="17">
        <f>F45*K47</f>
        <v>73.249296906388111</v>
      </c>
      <c r="G47" s="16"/>
      <c r="H47" s="17">
        <f>H45*K47</f>
        <v>76.328846926476501</v>
      </c>
      <c r="I47" s="16"/>
      <c r="J47" s="17">
        <f>SUM(P30:P32)</f>
        <v>13140</v>
      </c>
      <c r="K47" s="18">
        <f>J47/J57</f>
        <v>0.21996785857774206</v>
      </c>
    </row>
    <row r="48" spans="1:21" x14ac:dyDescent="0.25">
      <c r="C48" s="16" t="s">
        <v>57</v>
      </c>
      <c r="D48" s="17">
        <f>D45*K48</f>
        <v>64.440337484933707</v>
      </c>
      <c r="E48" s="101"/>
      <c r="F48" s="17">
        <f>F45*K48</f>
        <v>43.615106468461228</v>
      </c>
      <c r="G48" s="16"/>
      <c r="H48" s="17">
        <f>H45*K48</f>
        <v>45.448774608276416</v>
      </c>
      <c r="I48" s="16"/>
      <c r="J48" s="17">
        <f>SUM(P20:P22)</f>
        <v>7824</v>
      </c>
      <c r="K48" s="18">
        <f>J48/J57</f>
        <v>0.13097629570108477</v>
      </c>
    </row>
    <row r="49" spans="3:13" x14ac:dyDescent="0.25">
      <c r="C49" s="16" t="s">
        <v>58</v>
      </c>
      <c r="D49" s="17">
        <f>D45*K49</f>
        <v>3.7063077541181197</v>
      </c>
      <c r="E49" s="101"/>
      <c r="F49" s="17">
        <f>F45*K49</f>
        <v>2.5085375652872641</v>
      </c>
      <c r="G49" s="16"/>
      <c r="H49" s="17">
        <f>H45*K49</f>
        <v>2.614001607071113</v>
      </c>
      <c r="I49" s="16"/>
      <c r="J49" s="17">
        <f>P13</f>
        <v>450</v>
      </c>
      <c r="K49" s="18">
        <f>J49/J57</f>
        <v>7.5331458417034957E-3</v>
      </c>
    </row>
    <row r="50" spans="3:13" x14ac:dyDescent="0.25">
      <c r="C50" s="16" t="s">
        <v>59</v>
      </c>
      <c r="D50" s="17"/>
      <c r="E50" s="101"/>
      <c r="F50" s="17"/>
      <c r="G50" s="16"/>
      <c r="H50" s="17"/>
      <c r="I50" s="16"/>
      <c r="J50" s="17">
        <v>0</v>
      </c>
      <c r="K50" s="18"/>
      <c r="M50" t="s">
        <v>80</v>
      </c>
    </row>
    <row r="51" spans="3:13" x14ac:dyDescent="0.25">
      <c r="C51" s="16" t="s">
        <v>60</v>
      </c>
      <c r="D51" s="17">
        <f>D45*K51</f>
        <v>51.35295299316995</v>
      </c>
      <c r="E51" s="28"/>
      <c r="F51" s="17">
        <f>F45*K51</f>
        <v>34.757181599035761</v>
      </c>
      <c r="G51" s="16"/>
      <c r="H51" s="17">
        <f>H45*K51</f>
        <v>36.218444489085307</v>
      </c>
      <c r="I51" s="16"/>
      <c r="J51" s="17">
        <f>SUM(P23:P28)</f>
        <v>6235</v>
      </c>
      <c r="K51" s="18">
        <f>J51/J57</f>
        <v>0.1043759207178251</v>
      </c>
      <c r="M51" t="s">
        <v>79</v>
      </c>
    </row>
    <row r="52" spans="3:13" x14ac:dyDescent="0.25">
      <c r="C52" s="16" t="s">
        <v>62</v>
      </c>
      <c r="D52" s="17">
        <f>D45*K52</f>
        <v>22.237846524708718</v>
      </c>
      <c r="E52" s="28"/>
      <c r="F52" s="17">
        <f>F45*K52</f>
        <v>15.051225391723584</v>
      </c>
      <c r="G52" s="16"/>
      <c r="H52" s="17">
        <f>H45*K52</f>
        <v>15.684009642426677</v>
      </c>
      <c r="I52" s="16"/>
      <c r="J52" s="17">
        <f>SUM(P15:P16)</f>
        <v>2700</v>
      </c>
      <c r="K52" s="18">
        <f>J52/J57</f>
        <v>4.5198875050220973E-2</v>
      </c>
    </row>
    <row r="53" spans="3:13" x14ac:dyDescent="0.25">
      <c r="C53" s="16" t="s">
        <v>61</v>
      </c>
      <c r="D53" s="17">
        <f>D45*K53</f>
        <v>12.601446364001609</v>
      </c>
      <c r="E53" s="28"/>
      <c r="F53" s="17">
        <f>F45*K53</f>
        <v>8.5290277219766981</v>
      </c>
      <c r="G53" s="16"/>
      <c r="H53" s="17">
        <f>H45*K53</f>
        <v>8.8876054640417852</v>
      </c>
      <c r="I53" s="16"/>
      <c r="J53" s="17">
        <f>SUM(P18:P19)</f>
        <v>1530</v>
      </c>
      <c r="K53" s="18">
        <f>J53/J57</f>
        <v>2.5612695861791886E-2</v>
      </c>
    </row>
    <row r="54" spans="3:13" x14ac:dyDescent="0.25">
      <c r="C54" s="16" t="s">
        <v>71</v>
      </c>
      <c r="D54" s="17">
        <v>17</v>
      </c>
      <c r="E54" s="28"/>
      <c r="F54" s="17">
        <v>17</v>
      </c>
      <c r="G54" s="16"/>
      <c r="H54" s="17">
        <v>17</v>
      </c>
      <c r="I54" s="16"/>
      <c r="J54" s="17">
        <f>P17</f>
        <v>2333</v>
      </c>
      <c r="K54" s="18">
        <f>J54/J57</f>
        <v>3.9055176108209452E-2</v>
      </c>
    </row>
    <row r="55" spans="3:13" x14ac:dyDescent="0.25">
      <c r="C55" s="16" t="s">
        <v>63</v>
      </c>
      <c r="D55" s="17">
        <f>SUM(D46:D54)</f>
        <v>458.12474889513868</v>
      </c>
      <c r="E55" s="28"/>
      <c r="F55" s="17">
        <f>SUM(F46:F54)</f>
        <v>315.56614102049019</v>
      </c>
      <c r="G55" s="16"/>
      <c r="H55" s="17">
        <f>SUM(H46:H54)</f>
        <v>328.11847127360386</v>
      </c>
      <c r="I55" s="16"/>
      <c r="J55" s="17">
        <f>SUM(J46:J54)</f>
        <v>55892</v>
      </c>
      <c r="K55" s="18">
        <f>SUM(K46:K54)</f>
        <v>0.93565019418775952</v>
      </c>
    </row>
    <row r="56" spans="3:13" x14ac:dyDescent="0.25">
      <c r="J56" s="2"/>
    </row>
    <row r="57" spans="3:13" x14ac:dyDescent="0.25">
      <c r="C57" t="s">
        <v>64</v>
      </c>
      <c r="D57">
        <f>D45*6</f>
        <v>2952</v>
      </c>
      <c r="F57">
        <f>F45*4</f>
        <v>1332</v>
      </c>
      <c r="H57">
        <f>H45*2</f>
        <v>694</v>
      </c>
      <c r="J57" s="2">
        <f>SUM(D57,F57,H57)*12</f>
        <v>59736</v>
      </c>
    </row>
  </sheetData>
  <mergeCells count="2">
    <mergeCell ref="D1:I1"/>
    <mergeCell ref="J1:O1"/>
  </mergeCells>
  <pageMargins left="0.7" right="0.7" top="0.75" bottom="0.75" header="0.3" footer="0.3"/>
  <pageSetup scale="81"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0F6AA-A5BB-4D83-99D2-B0ABF13BD995}">
  <sheetPr>
    <tabColor rgb="FFFF3300"/>
    <pageSetUpPr fitToPage="1"/>
  </sheetPr>
  <dimension ref="A1:Y58"/>
  <sheetViews>
    <sheetView zoomScale="75" zoomScaleNormal="75" workbookViewId="0">
      <pane xSplit="10" ySplit="9" topLeftCell="K28" activePane="bottomRight" state="frozen"/>
      <selection pane="topRight" activeCell="I1" sqref="I1"/>
      <selection pane="bottomLeft" activeCell="A15" sqref="A15"/>
      <selection pane="bottomRight" activeCell="D44" sqref="D44"/>
    </sheetView>
  </sheetViews>
  <sheetFormatPr defaultRowHeight="15" x14ac:dyDescent="0.25"/>
  <cols>
    <col min="1" max="1" width="32.5703125" style="24" customWidth="1"/>
    <col min="2" max="2" width="8.140625" style="102" customWidth="1"/>
    <col min="3" max="3" width="47.7109375" customWidth="1"/>
    <col min="4" max="4" width="7.7109375" customWidth="1"/>
    <col min="5" max="5" width="7.7109375" style="91" customWidth="1"/>
    <col min="6" max="9" width="7.7109375" customWidth="1"/>
    <col min="10" max="10" width="10.5703125" customWidth="1"/>
    <col min="11" max="15" width="7.7109375" customWidth="1"/>
    <col min="16" max="16" width="9.140625" customWidth="1"/>
    <col min="19" max="19" width="11" bestFit="1" customWidth="1"/>
    <col min="20" max="20" width="8.42578125" customWidth="1"/>
    <col min="21" max="21" width="11" bestFit="1" customWidth="1"/>
  </cols>
  <sheetData>
    <row r="1" spans="1:18" s="1" customFormat="1" ht="30" x14ac:dyDescent="0.25">
      <c r="B1" s="102" t="s">
        <v>100</v>
      </c>
      <c r="C1" s="1" t="s">
        <v>12</v>
      </c>
      <c r="D1" s="139">
        <v>2019</v>
      </c>
      <c r="E1" s="140"/>
      <c r="F1" s="140"/>
      <c r="G1" s="140"/>
      <c r="H1" s="140"/>
      <c r="I1" s="140"/>
      <c r="J1" s="141">
        <v>2020</v>
      </c>
      <c r="K1" s="140"/>
      <c r="L1" s="140"/>
      <c r="M1" s="140"/>
      <c r="N1" s="140"/>
      <c r="O1" s="140"/>
      <c r="P1" s="114" t="s">
        <v>22</v>
      </c>
      <c r="Q1" s="114"/>
    </row>
    <row r="2" spans="1:18" ht="15.75" thickBot="1" x14ac:dyDescent="0.3">
      <c r="D2" s="47" t="s">
        <v>11</v>
      </c>
      <c r="E2" s="87" t="s">
        <v>0</v>
      </c>
      <c r="F2" s="114" t="s">
        <v>1</v>
      </c>
      <c r="G2" s="114" t="s">
        <v>2</v>
      </c>
      <c r="H2" s="114" t="s">
        <v>3</v>
      </c>
      <c r="I2" s="114" t="s">
        <v>4</v>
      </c>
      <c r="J2" s="114" t="s">
        <v>5</v>
      </c>
      <c r="K2" s="114" t="s">
        <v>6</v>
      </c>
      <c r="L2" s="114" t="s">
        <v>7</v>
      </c>
      <c r="M2" s="114" t="s">
        <v>8</v>
      </c>
      <c r="N2" s="114" t="s">
        <v>9</v>
      </c>
      <c r="O2" s="114" t="s">
        <v>10</v>
      </c>
    </row>
    <row r="3" spans="1:18" s="3" customFormat="1" x14ac:dyDescent="0.25">
      <c r="A3" s="25"/>
      <c r="B3" s="103"/>
      <c r="C3" s="4" t="s">
        <v>14</v>
      </c>
      <c r="D3" s="5">
        <f t="shared" ref="D3:O3" si="0">SUM(D4:D10)</f>
        <v>14932</v>
      </c>
      <c r="E3" s="88">
        <f t="shared" si="0"/>
        <v>10650</v>
      </c>
      <c r="F3" s="5">
        <f t="shared" si="0"/>
        <v>4978</v>
      </c>
      <c r="G3" s="5">
        <f t="shared" si="0"/>
        <v>4978</v>
      </c>
      <c r="H3" s="5">
        <f t="shared" si="0"/>
        <v>4978</v>
      </c>
      <c r="I3" s="5">
        <f t="shared" si="0"/>
        <v>4978</v>
      </c>
      <c r="J3" s="5">
        <f t="shared" si="0"/>
        <v>4978</v>
      </c>
      <c r="K3" s="5">
        <f t="shared" si="0"/>
        <v>4978</v>
      </c>
      <c r="L3" s="5">
        <f t="shared" si="0"/>
        <v>4978</v>
      </c>
      <c r="M3" s="5">
        <f t="shared" si="0"/>
        <v>4978</v>
      </c>
      <c r="N3" s="5">
        <f t="shared" si="0"/>
        <v>15948</v>
      </c>
      <c r="O3" s="5">
        <f t="shared" si="0"/>
        <v>9781</v>
      </c>
      <c r="P3" s="6">
        <f>SUM(P4:P9)</f>
        <v>86847</v>
      </c>
      <c r="Q3" s="106"/>
    </row>
    <row r="4" spans="1:18" x14ac:dyDescent="0.25">
      <c r="B4" s="102">
        <v>4010</v>
      </c>
      <c r="C4" s="16" t="s">
        <v>13</v>
      </c>
      <c r="D4" s="17">
        <v>4978</v>
      </c>
      <c r="E4" s="89">
        <v>4978</v>
      </c>
      <c r="F4" s="17">
        <v>4978</v>
      </c>
      <c r="G4" s="17">
        <v>4978</v>
      </c>
      <c r="H4" s="17">
        <v>4978</v>
      </c>
      <c r="I4" s="17">
        <v>4978</v>
      </c>
      <c r="J4" s="17">
        <v>4978</v>
      </c>
      <c r="K4" s="17">
        <v>4978</v>
      </c>
      <c r="L4" s="17">
        <v>4978</v>
      </c>
      <c r="M4" s="17">
        <v>4978</v>
      </c>
      <c r="N4" s="17">
        <v>4978</v>
      </c>
      <c r="O4" s="17">
        <v>4978</v>
      </c>
      <c r="P4" s="32">
        <f t="shared" ref="P4:P9" si="1">SUM(D4:O4)</f>
        <v>59736</v>
      </c>
      <c r="Q4" s="106"/>
    </row>
    <row r="5" spans="1:18" x14ac:dyDescent="0.25">
      <c r="B5" s="102">
        <v>4020</v>
      </c>
      <c r="C5" s="16" t="s">
        <v>94</v>
      </c>
      <c r="D5" s="33"/>
      <c r="E5" s="85"/>
      <c r="F5" s="33"/>
      <c r="G5" s="33"/>
      <c r="H5" s="33"/>
      <c r="I5" s="33"/>
      <c r="J5" s="33"/>
      <c r="K5" s="33"/>
      <c r="L5" s="33"/>
      <c r="M5" s="33"/>
      <c r="N5" s="33"/>
      <c r="O5" s="75">
        <v>4803</v>
      </c>
      <c r="P5" s="32">
        <f>SUM(D5:O5)</f>
        <v>4803</v>
      </c>
      <c r="Q5" s="106"/>
    </row>
    <row r="6" spans="1:18" x14ac:dyDescent="0.25">
      <c r="B6" s="102">
        <v>4020</v>
      </c>
      <c r="C6" s="16" t="s">
        <v>95</v>
      </c>
      <c r="D6" s="43">
        <v>4288</v>
      </c>
      <c r="E6" s="85"/>
      <c r="F6" s="33"/>
      <c r="G6" s="33"/>
      <c r="H6" s="33"/>
      <c r="I6" s="33"/>
      <c r="J6" s="33"/>
      <c r="K6" s="33"/>
      <c r="L6" s="33"/>
      <c r="M6" s="33"/>
      <c r="N6" s="33"/>
      <c r="O6" s="33"/>
      <c r="P6" s="32"/>
      <c r="Q6" s="106"/>
    </row>
    <row r="7" spans="1:18" x14ac:dyDescent="0.25">
      <c r="B7" s="102">
        <v>4030</v>
      </c>
      <c r="C7" s="16" t="s">
        <v>96</v>
      </c>
      <c r="D7" s="34"/>
      <c r="E7" s="86"/>
      <c r="F7" s="35"/>
      <c r="G7" s="35"/>
      <c r="H7" s="35"/>
      <c r="I7" s="35"/>
      <c r="J7" s="35"/>
      <c r="K7" s="35"/>
      <c r="L7" s="35"/>
      <c r="M7" s="35"/>
      <c r="N7" s="42">
        <v>10970</v>
      </c>
      <c r="O7" s="35"/>
      <c r="P7" s="32">
        <f t="shared" si="1"/>
        <v>10970</v>
      </c>
      <c r="Q7" s="106"/>
    </row>
    <row r="8" spans="1:18" x14ac:dyDescent="0.25">
      <c r="C8" s="16" t="s">
        <v>38</v>
      </c>
      <c r="D8" s="17"/>
      <c r="E8" s="89"/>
      <c r="F8" s="17"/>
      <c r="G8" s="17"/>
      <c r="H8" s="17"/>
      <c r="I8" s="17"/>
      <c r="J8" s="17"/>
      <c r="K8" s="17"/>
      <c r="L8" s="17"/>
      <c r="M8" s="17"/>
      <c r="N8" s="17"/>
      <c r="O8" s="17"/>
      <c r="P8" s="32">
        <f t="shared" si="1"/>
        <v>0</v>
      </c>
      <c r="Q8" s="106"/>
    </row>
    <row r="9" spans="1:18" ht="30.75" thickBot="1" x14ac:dyDescent="0.3">
      <c r="B9" s="102">
        <v>4050</v>
      </c>
      <c r="C9" s="36" t="s">
        <v>75</v>
      </c>
      <c r="D9" s="17">
        <v>5666</v>
      </c>
      <c r="E9" s="115">
        <v>5672</v>
      </c>
      <c r="F9" s="35"/>
      <c r="G9" s="17"/>
      <c r="H9" s="17"/>
      <c r="I9" s="109"/>
      <c r="J9" s="35"/>
      <c r="K9" s="35"/>
      <c r="L9" s="113"/>
      <c r="M9" s="35"/>
      <c r="N9" s="109"/>
      <c r="O9" s="109"/>
      <c r="P9" s="32">
        <f t="shared" si="1"/>
        <v>11338</v>
      </c>
      <c r="Q9" s="106"/>
    </row>
    <row r="10" spans="1:18" s="66" customFormat="1" ht="77.25" hidden="1" customHeight="1" thickBot="1" x14ac:dyDescent="0.3">
      <c r="A10" s="77" t="s">
        <v>98</v>
      </c>
      <c r="B10" s="104"/>
      <c r="D10" s="72"/>
      <c r="E10" s="90"/>
      <c r="F10" s="72"/>
      <c r="G10" s="72"/>
      <c r="H10" s="72"/>
      <c r="I10" s="72"/>
      <c r="J10" s="72"/>
      <c r="K10" s="72"/>
      <c r="L10" s="72"/>
      <c r="M10" s="72"/>
      <c r="N10" s="72"/>
      <c r="O10" s="72"/>
    </row>
    <row r="11" spans="1:18" x14ac:dyDescent="0.25">
      <c r="C11" s="4" t="s">
        <v>15</v>
      </c>
      <c r="D11" s="5">
        <f t="shared" ref="D11:O11" si="2">SUM(D13:D37)</f>
        <v>18927</v>
      </c>
      <c r="E11" s="88">
        <f t="shared" si="2"/>
        <v>7924</v>
      </c>
      <c r="F11" s="5">
        <f t="shared" si="2"/>
        <v>2153</v>
      </c>
      <c r="G11" s="5">
        <f t="shared" si="2"/>
        <v>3973</v>
      </c>
      <c r="H11" s="5">
        <f t="shared" si="2"/>
        <v>3023</v>
      </c>
      <c r="I11" s="5">
        <f t="shared" si="2"/>
        <v>2603</v>
      </c>
      <c r="J11" s="5">
        <f t="shared" si="2"/>
        <v>3973</v>
      </c>
      <c r="K11" s="5">
        <f t="shared" si="2"/>
        <v>2153</v>
      </c>
      <c r="L11" s="5">
        <f t="shared" si="2"/>
        <v>2153</v>
      </c>
      <c r="M11" s="5">
        <f t="shared" si="2"/>
        <v>6943</v>
      </c>
      <c r="N11" s="5">
        <f t="shared" si="2"/>
        <v>14754</v>
      </c>
      <c r="O11" s="5">
        <f t="shared" si="2"/>
        <v>7406</v>
      </c>
      <c r="P11" s="6">
        <f>SUM(D11:O11)</f>
        <v>75985</v>
      </c>
      <c r="Q11" s="106"/>
      <c r="R11" s="2"/>
    </row>
    <row r="12" spans="1:18" x14ac:dyDescent="0.25">
      <c r="C12" s="8" t="s">
        <v>16</v>
      </c>
      <c r="P12" s="9"/>
      <c r="Q12" s="3"/>
    </row>
    <row r="13" spans="1:18" x14ac:dyDescent="0.25">
      <c r="A13" s="24" t="s">
        <v>42</v>
      </c>
      <c r="B13" s="102">
        <v>5000</v>
      </c>
      <c r="C13" s="16" t="s">
        <v>76</v>
      </c>
      <c r="D13" s="26"/>
      <c r="E13" s="92"/>
      <c r="F13" s="26"/>
      <c r="G13" s="26"/>
      <c r="H13" s="26"/>
      <c r="I13" s="16">
        <v>450</v>
      </c>
      <c r="J13" s="26"/>
      <c r="K13" s="26"/>
      <c r="L13" s="26"/>
      <c r="M13" s="26"/>
      <c r="N13" s="26"/>
      <c r="O13" s="16">
        <v>450</v>
      </c>
      <c r="P13" s="27">
        <f t="shared" ref="P13:P43" si="3">SUM(D13:O13)</f>
        <v>900</v>
      </c>
      <c r="Q13" s="3"/>
    </row>
    <row r="14" spans="1:18" x14ac:dyDescent="0.25">
      <c r="A14" s="24" t="s">
        <v>43</v>
      </c>
      <c r="B14" s="102">
        <v>5010</v>
      </c>
      <c r="C14" s="16" t="s">
        <v>27</v>
      </c>
      <c r="D14" s="16">
        <v>150</v>
      </c>
      <c r="E14" s="16">
        <v>150</v>
      </c>
      <c r="F14" s="16">
        <v>150</v>
      </c>
      <c r="G14" s="16">
        <v>150</v>
      </c>
      <c r="H14" s="16">
        <v>150</v>
      </c>
      <c r="I14" s="16">
        <v>150</v>
      </c>
      <c r="J14" s="16">
        <v>150</v>
      </c>
      <c r="K14" s="16">
        <v>150</v>
      </c>
      <c r="L14" s="16">
        <v>150</v>
      </c>
      <c r="M14" s="16">
        <v>150</v>
      </c>
      <c r="N14" s="16">
        <v>150</v>
      </c>
      <c r="O14" s="16">
        <v>150</v>
      </c>
      <c r="P14" s="27">
        <f t="shared" si="3"/>
        <v>1800</v>
      </c>
      <c r="Q14" s="3" t="s">
        <v>101</v>
      </c>
    </row>
    <row r="15" spans="1:18" x14ac:dyDescent="0.25">
      <c r="A15" s="24" t="s">
        <v>43</v>
      </c>
      <c r="B15" s="102">
        <v>5020</v>
      </c>
      <c r="C15" s="28" t="s">
        <v>26</v>
      </c>
      <c r="D15" s="16">
        <v>5816</v>
      </c>
      <c r="E15" s="16">
        <v>5822</v>
      </c>
      <c r="F15" s="16">
        <v>150</v>
      </c>
      <c r="G15" s="16">
        <v>150</v>
      </c>
      <c r="H15" s="16">
        <v>150</v>
      </c>
      <c r="I15" s="16">
        <v>150</v>
      </c>
      <c r="J15" s="16">
        <v>150</v>
      </c>
      <c r="K15" s="16">
        <v>150</v>
      </c>
      <c r="L15" s="16">
        <v>150</v>
      </c>
      <c r="M15" s="16">
        <v>150</v>
      </c>
      <c r="N15" s="16">
        <v>150</v>
      </c>
      <c r="O15" s="16">
        <v>150</v>
      </c>
      <c r="P15" s="27">
        <f t="shared" si="3"/>
        <v>13138</v>
      </c>
      <c r="Q15" s="3"/>
    </row>
    <row r="16" spans="1:18" x14ac:dyDescent="0.25">
      <c r="A16" s="24" t="s">
        <v>43</v>
      </c>
      <c r="B16" s="102">
        <v>5030</v>
      </c>
      <c r="C16" s="28" t="s">
        <v>17</v>
      </c>
      <c r="D16" s="16">
        <v>75</v>
      </c>
      <c r="E16" s="16">
        <v>75</v>
      </c>
      <c r="F16" s="16">
        <v>75</v>
      </c>
      <c r="G16" s="16">
        <v>75</v>
      </c>
      <c r="H16" s="16">
        <v>75</v>
      </c>
      <c r="I16" s="16">
        <v>75</v>
      </c>
      <c r="J16" s="16">
        <v>75</v>
      </c>
      <c r="K16" s="16">
        <v>75</v>
      </c>
      <c r="L16" s="16">
        <v>75</v>
      </c>
      <c r="M16" s="16">
        <v>75</v>
      </c>
      <c r="N16" s="16">
        <v>75</v>
      </c>
      <c r="O16" s="16">
        <v>75</v>
      </c>
      <c r="P16" s="27">
        <f t="shared" si="3"/>
        <v>900</v>
      </c>
      <c r="Q16" s="3"/>
    </row>
    <row r="17" spans="1:25" x14ac:dyDescent="0.25">
      <c r="A17" s="24" t="s">
        <v>86</v>
      </c>
      <c r="B17" s="102">
        <v>5040</v>
      </c>
      <c r="C17" s="28" t="s">
        <v>74</v>
      </c>
      <c r="D17" s="16">
        <v>200</v>
      </c>
      <c r="E17" s="16">
        <v>200</v>
      </c>
      <c r="F17" s="16">
        <v>200</v>
      </c>
      <c r="G17" s="16">
        <v>200</v>
      </c>
      <c r="H17" s="16">
        <v>200</v>
      </c>
      <c r="I17" s="16">
        <v>200</v>
      </c>
      <c r="J17" s="16">
        <v>200</v>
      </c>
      <c r="K17" s="16">
        <v>200</v>
      </c>
      <c r="L17" s="16">
        <v>200</v>
      </c>
      <c r="M17" s="16">
        <v>200</v>
      </c>
      <c r="N17" s="16">
        <v>200</v>
      </c>
      <c r="O17" s="16">
        <v>200</v>
      </c>
      <c r="P17" s="27">
        <f t="shared" si="3"/>
        <v>2400</v>
      </c>
      <c r="Q17" s="3" t="s">
        <v>101</v>
      </c>
    </row>
    <row r="18" spans="1:25" x14ac:dyDescent="0.25">
      <c r="A18" s="24" t="s">
        <v>44</v>
      </c>
      <c r="B18" s="102">
        <v>5050</v>
      </c>
      <c r="C18" s="16" t="s">
        <v>18</v>
      </c>
      <c r="D18" s="16">
        <v>55</v>
      </c>
      <c r="E18" s="28">
        <v>55</v>
      </c>
      <c r="F18" s="16">
        <v>55</v>
      </c>
      <c r="G18" s="16">
        <v>55</v>
      </c>
      <c r="H18" s="16">
        <v>55</v>
      </c>
      <c r="I18" s="16">
        <v>55</v>
      </c>
      <c r="J18" s="16">
        <v>55</v>
      </c>
      <c r="K18" s="16">
        <v>55</v>
      </c>
      <c r="L18" s="16">
        <v>55</v>
      </c>
      <c r="M18" s="16">
        <v>55</v>
      </c>
      <c r="N18" s="16">
        <v>55</v>
      </c>
      <c r="O18" s="16">
        <v>55</v>
      </c>
      <c r="P18" s="27">
        <f t="shared" si="3"/>
        <v>660</v>
      </c>
      <c r="Q18" s="3"/>
    </row>
    <row r="19" spans="1:25" x14ac:dyDescent="0.25">
      <c r="A19" s="24" t="s">
        <v>44</v>
      </c>
      <c r="B19" s="102">
        <v>5060</v>
      </c>
      <c r="C19" s="16" t="s">
        <v>19</v>
      </c>
      <c r="D19" s="29"/>
      <c r="E19" s="93"/>
      <c r="F19" s="29"/>
      <c r="G19" s="29"/>
      <c r="H19" s="16">
        <v>870</v>
      </c>
      <c r="I19" s="29"/>
      <c r="J19" s="29"/>
      <c r="K19" s="29"/>
      <c r="L19" s="29"/>
      <c r="M19" s="29"/>
      <c r="N19" s="29"/>
      <c r="O19" s="29"/>
      <c r="P19" s="27">
        <f t="shared" si="3"/>
        <v>870</v>
      </c>
      <c r="Q19" s="3"/>
    </row>
    <row r="20" spans="1:25" x14ac:dyDescent="0.25">
      <c r="A20" s="24" t="s">
        <v>45</v>
      </c>
      <c r="B20" s="102">
        <v>5070</v>
      </c>
      <c r="C20" s="16" t="s">
        <v>20</v>
      </c>
      <c r="D20" s="16">
        <v>1820</v>
      </c>
      <c r="E20" s="93"/>
      <c r="F20" s="29"/>
      <c r="G20" s="16">
        <v>1820</v>
      </c>
      <c r="H20" s="29"/>
      <c r="I20" s="29"/>
      <c r="J20" s="16">
        <v>1820</v>
      </c>
      <c r="K20" s="29"/>
      <c r="L20" s="29"/>
      <c r="M20" s="16">
        <v>1820</v>
      </c>
      <c r="N20" s="29"/>
      <c r="O20" s="29"/>
      <c r="P20" s="27">
        <f t="shared" si="3"/>
        <v>7280</v>
      </c>
      <c r="Q20" s="3" t="s">
        <v>101</v>
      </c>
    </row>
    <row r="21" spans="1:25" x14ac:dyDescent="0.25">
      <c r="A21" s="24" t="s">
        <v>47</v>
      </c>
      <c r="B21" s="102">
        <v>5080</v>
      </c>
      <c r="C21" s="16" t="s">
        <v>41</v>
      </c>
      <c r="D21" s="29"/>
      <c r="E21" s="92"/>
      <c r="F21" s="26"/>
      <c r="G21" s="26"/>
      <c r="H21" s="26"/>
      <c r="I21" s="26"/>
      <c r="J21" s="26"/>
      <c r="K21" s="26"/>
      <c r="L21" s="26"/>
      <c r="M21" s="26"/>
      <c r="N21" s="108">
        <v>150</v>
      </c>
      <c r="O21" s="29"/>
      <c r="P21" s="27">
        <f>SUM(D21:O21)</f>
        <v>150</v>
      </c>
      <c r="Q21" s="3"/>
    </row>
    <row r="22" spans="1:25" x14ac:dyDescent="0.25">
      <c r="A22" s="24" t="s">
        <v>48</v>
      </c>
      <c r="B22" s="102">
        <v>5090</v>
      </c>
      <c r="C22" s="16" t="s">
        <v>21</v>
      </c>
      <c r="D22" s="29"/>
      <c r="E22" s="93"/>
      <c r="F22" s="29"/>
      <c r="G22" s="29"/>
      <c r="H22" s="29"/>
      <c r="I22" s="29"/>
      <c r="J22" s="29"/>
      <c r="K22" s="29"/>
      <c r="L22" s="29"/>
      <c r="M22" s="16">
        <v>450</v>
      </c>
      <c r="N22" s="29"/>
      <c r="O22" s="29"/>
      <c r="P22" s="27">
        <f t="shared" si="3"/>
        <v>450</v>
      </c>
      <c r="Q22" s="3"/>
    </row>
    <row r="23" spans="1:25" x14ac:dyDescent="0.25">
      <c r="A23" s="24" t="s">
        <v>45</v>
      </c>
      <c r="B23" s="102">
        <v>5070</v>
      </c>
      <c r="C23" s="16" t="s">
        <v>104</v>
      </c>
      <c r="D23" s="117">
        <v>5000</v>
      </c>
      <c r="E23" s="93"/>
      <c r="F23" s="29"/>
      <c r="G23" s="29"/>
      <c r="H23" s="29"/>
      <c r="I23" s="29"/>
      <c r="J23" s="29"/>
      <c r="K23" s="29"/>
      <c r="L23" s="29"/>
      <c r="M23" s="16"/>
      <c r="N23" s="29"/>
      <c r="O23" s="29"/>
      <c r="P23" s="27">
        <f t="shared" si="3"/>
        <v>5000</v>
      </c>
      <c r="Q23" s="3"/>
      <c r="R23" t="s">
        <v>105</v>
      </c>
    </row>
    <row r="24" spans="1:25" x14ac:dyDescent="0.25">
      <c r="A24" s="24" t="s">
        <v>50</v>
      </c>
      <c r="B24" s="102">
        <v>5100</v>
      </c>
      <c r="C24" s="16" t="s">
        <v>40</v>
      </c>
      <c r="D24" s="16">
        <v>135</v>
      </c>
      <c r="E24" s="16">
        <v>135</v>
      </c>
      <c r="F24" s="16">
        <v>135</v>
      </c>
      <c r="G24" s="16">
        <v>135</v>
      </c>
      <c r="H24" s="16">
        <v>135</v>
      </c>
      <c r="I24" s="16">
        <v>135</v>
      </c>
      <c r="J24" s="16">
        <v>135</v>
      </c>
      <c r="K24" s="16">
        <v>135</v>
      </c>
      <c r="L24" s="16">
        <v>135</v>
      </c>
      <c r="M24" s="16">
        <v>135</v>
      </c>
      <c r="N24" s="16">
        <v>135</v>
      </c>
      <c r="O24" s="16">
        <v>135</v>
      </c>
      <c r="P24" s="27">
        <f t="shared" si="3"/>
        <v>1620</v>
      </c>
      <c r="Q24" s="3" t="s">
        <v>101</v>
      </c>
    </row>
    <row r="25" spans="1:25" x14ac:dyDescent="0.25">
      <c r="A25" s="24" t="s">
        <v>49</v>
      </c>
      <c r="B25" s="102">
        <v>5110</v>
      </c>
      <c r="C25" s="16" t="s">
        <v>23</v>
      </c>
      <c r="D25" s="29"/>
      <c r="E25" s="93"/>
      <c r="F25" s="29"/>
      <c r="G25" s="29"/>
      <c r="H25" s="29"/>
      <c r="I25" s="29"/>
      <c r="J25" s="29"/>
      <c r="K25" s="29"/>
      <c r="L25" s="29"/>
      <c r="M25" s="16">
        <v>2520</v>
      </c>
      <c r="N25" s="29"/>
      <c r="O25" s="29"/>
      <c r="P25" s="27">
        <f>SUM(D25:O25)</f>
        <v>2520</v>
      </c>
      <c r="Q25" s="3"/>
    </row>
    <row r="26" spans="1:25" x14ac:dyDescent="0.25">
      <c r="A26" s="24" t="s">
        <v>49</v>
      </c>
      <c r="B26" s="102">
        <v>5120</v>
      </c>
      <c r="C26" s="16" t="s">
        <v>36</v>
      </c>
      <c r="D26" s="16">
        <v>300</v>
      </c>
      <c r="E26" s="16">
        <v>300</v>
      </c>
      <c r="F26" s="16">
        <v>300</v>
      </c>
      <c r="G26" s="16">
        <v>300</v>
      </c>
      <c r="H26" s="16">
        <v>300</v>
      </c>
      <c r="I26" s="16">
        <v>300</v>
      </c>
      <c r="J26" s="16">
        <v>300</v>
      </c>
      <c r="K26" s="16">
        <v>300</v>
      </c>
      <c r="L26" s="16">
        <v>300</v>
      </c>
      <c r="M26" s="16">
        <v>300</v>
      </c>
      <c r="N26" s="16">
        <v>300</v>
      </c>
      <c r="O26" s="16">
        <v>300</v>
      </c>
      <c r="P26" s="27">
        <f t="shared" si="3"/>
        <v>3600</v>
      </c>
      <c r="Q26" s="3"/>
    </row>
    <row r="27" spans="1:25" x14ac:dyDescent="0.25">
      <c r="A27" s="24" t="s">
        <v>78</v>
      </c>
      <c r="B27" s="102">
        <v>5130</v>
      </c>
      <c r="C27" s="16" t="s">
        <v>37</v>
      </c>
      <c r="D27" s="16">
        <v>170</v>
      </c>
      <c r="E27" s="16">
        <v>170</v>
      </c>
      <c r="F27" s="16">
        <v>170</v>
      </c>
      <c r="G27" s="16">
        <v>170</v>
      </c>
      <c r="H27" s="16">
        <v>170</v>
      </c>
      <c r="I27" s="16">
        <v>170</v>
      </c>
      <c r="J27" s="16">
        <v>170</v>
      </c>
      <c r="K27" s="16">
        <v>170</v>
      </c>
      <c r="L27" s="16">
        <v>170</v>
      </c>
      <c r="M27" s="16">
        <v>170</v>
      </c>
      <c r="N27" s="16">
        <v>170</v>
      </c>
      <c r="O27" s="16">
        <v>170</v>
      </c>
      <c r="P27" s="27">
        <f t="shared" si="3"/>
        <v>2040</v>
      </c>
      <c r="Q27" s="3"/>
    </row>
    <row r="28" spans="1:25" x14ac:dyDescent="0.25">
      <c r="A28" s="24" t="s">
        <v>78</v>
      </c>
      <c r="B28" s="102">
        <v>5140</v>
      </c>
      <c r="C28" s="16" t="s">
        <v>67</v>
      </c>
      <c r="D28" s="92"/>
      <c r="E28" s="92"/>
      <c r="F28" s="26"/>
      <c r="G28" s="26"/>
      <c r="H28" s="26"/>
      <c r="I28" s="26"/>
      <c r="J28" s="26"/>
      <c r="K28" s="26"/>
      <c r="L28" s="26"/>
      <c r="M28" s="26"/>
      <c r="N28" s="16">
        <v>1481</v>
      </c>
      <c r="O28" s="26"/>
      <c r="P28" s="27">
        <f t="shared" si="3"/>
        <v>1481</v>
      </c>
      <c r="Q28" s="3"/>
    </row>
    <row r="29" spans="1:25" x14ac:dyDescent="0.25">
      <c r="A29" s="24" t="s">
        <v>46</v>
      </c>
      <c r="B29" s="102">
        <v>5150</v>
      </c>
      <c r="C29" s="16" t="s">
        <v>39</v>
      </c>
      <c r="D29" s="26"/>
      <c r="E29" s="105">
        <v>99</v>
      </c>
      <c r="F29" s="92"/>
      <c r="G29" s="26"/>
      <c r="H29" s="26"/>
      <c r="I29" s="26"/>
      <c r="J29" s="26"/>
      <c r="K29" s="26"/>
      <c r="L29" s="26"/>
      <c r="M29" s="26"/>
      <c r="N29" s="26"/>
      <c r="O29" s="26"/>
      <c r="P29" s="27">
        <f>SUM(D29:O29)</f>
        <v>99</v>
      </c>
      <c r="Q29" s="3"/>
    </row>
    <row r="30" spans="1:25" x14ac:dyDescent="0.25">
      <c r="C30" s="27" t="s">
        <v>28</v>
      </c>
      <c r="D30" s="16"/>
      <c r="E30" s="28"/>
      <c r="F30" s="16"/>
      <c r="G30" s="16"/>
      <c r="H30" s="16"/>
      <c r="I30" s="16"/>
      <c r="J30" s="16"/>
      <c r="K30" s="16"/>
      <c r="L30" s="16"/>
      <c r="M30" s="16"/>
      <c r="N30" s="16"/>
      <c r="O30" s="16"/>
      <c r="P30" s="27"/>
      <c r="Q30" s="3"/>
      <c r="Y30">
        <v>200</v>
      </c>
    </row>
    <row r="31" spans="1:25" x14ac:dyDescent="0.25">
      <c r="A31" s="24" t="s">
        <v>51</v>
      </c>
      <c r="B31" s="102">
        <v>5210</v>
      </c>
      <c r="C31" s="16" t="s">
        <v>29</v>
      </c>
      <c r="D31" s="16">
        <v>400</v>
      </c>
      <c r="E31" s="16">
        <v>400</v>
      </c>
      <c r="F31" s="16">
        <v>400</v>
      </c>
      <c r="G31" s="16">
        <v>400</v>
      </c>
      <c r="H31" s="16">
        <v>400</v>
      </c>
      <c r="I31" s="16">
        <v>400</v>
      </c>
      <c r="J31" s="16">
        <v>400</v>
      </c>
      <c r="K31" s="16">
        <v>400</v>
      </c>
      <c r="L31" s="16">
        <v>400</v>
      </c>
      <c r="M31" s="16">
        <v>400</v>
      </c>
      <c r="N31" s="16">
        <v>400</v>
      </c>
      <c r="O31" s="16">
        <v>400</v>
      </c>
      <c r="P31" s="27">
        <f t="shared" si="3"/>
        <v>4800</v>
      </c>
      <c r="Q31" s="3"/>
      <c r="Y31">
        <v>175</v>
      </c>
    </row>
    <row r="32" spans="1:25" x14ac:dyDescent="0.25">
      <c r="A32" s="24" t="s">
        <v>52</v>
      </c>
      <c r="B32" s="102">
        <v>5220</v>
      </c>
      <c r="C32" s="16" t="s">
        <v>30</v>
      </c>
      <c r="D32" s="16">
        <v>350</v>
      </c>
      <c r="E32" s="16">
        <v>350</v>
      </c>
      <c r="F32" s="16">
        <v>350</v>
      </c>
      <c r="G32" s="16">
        <v>350</v>
      </c>
      <c r="H32" s="16">
        <v>350</v>
      </c>
      <c r="I32" s="16">
        <v>350</v>
      </c>
      <c r="J32" s="16">
        <v>350</v>
      </c>
      <c r="K32" s="16">
        <v>350</v>
      </c>
      <c r="L32" s="16">
        <v>350</v>
      </c>
      <c r="M32" s="16">
        <v>350</v>
      </c>
      <c r="N32" s="16">
        <v>350</v>
      </c>
      <c r="O32" s="16">
        <v>350</v>
      </c>
      <c r="P32" s="27">
        <f t="shared" si="3"/>
        <v>4200</v>
      </c>
      <c r="Q32" s="3" t="s">
        <v>101</v>
      </c>
      <c r="Y32">
        <v>250</v>
      </c>
    </row>
    <row r="33" spans="1:21" x14ac:dyDescent="0.25">
      <c r="A33" s="24" t="s">
        <v>53</v>
      </c>
      <c r="B33" s="102">
        <v>5230</v>
      </c>
      <c r="C33" s="16" t="s">
        <v>31</v>
      </c>
      <c r="D33" s="16">
        <v>168</v>
      </c>
      <c r="E33" s="28">
        <v>168</v>
      </c>
      <c r="F33" s="16">
        <v>168</v>
      </c>
      <c r="G33" s="16">
        <v>168</v>
      </c>
      <c r="H33" s="16">
        <v>168</v>
      </c>
      <c r="I33" s="16">
        <v>168</v>
      </c>
      <c r="J33" s="16">
        <v>168</v>
      </c>
      <c r="K33" s="16">
        <v>168</v>
      </c>
      <c r="L33" s="16">
        <v>168</v>
      </c>
      <c r="M33" s="16">
        <v>168</v>
      </c>
      <c r="N33" s="16">
        <v>168</v>
      </c>
      <c r="O33" s="16">
        <v>168</v>
      </c>
      <c r="P33" s="27">
        <f t="shared" si="3"/>
        <v>2016</v>
      </c>
      <c r="Q33" s="3" t="s">
        <v>101</v>
      </c>
    </row>
    <row r="34" spans="1:21" x14ac:dyDescent="0.25">
      <c r="C34" s="27" t="s">
        <v>32</v>
      </c>
      <c r="D34" s="16"/>
      <c r="E34" s="28"/>
      <c r="F34" s="16"/>
      <c r="G34" s="16"/>
      <c r="H34" s="16"/>
      <c r="I34" s="16"/>
      <c r="J34" s="16"/>
      <c r="K34" s="16"/>
      <c r="L34" s="16"/>
      <c r="M34" s="16"/>
      <c r="N34" s="16"/>
      <c r="O34" s="16"/>
      <c r="P34" s="27"/>
      <c r="Q34" s="3"/>
    </row>
    <row r="35" spans="1:21" x14ac:dyDescent="0.25">
      <c r="A35" s="24" t="s">
        <v>68</v>
      </c>
      <c r="B35" s="102">
        <v>5500</v>
      </c>
      <c r="C35" s="16" t="s">
        <v>33</v>
      </c>
      <c r="D35" s="44">
        <f>D6</f>
        <v>4288</v>
      </c>
      <c r="E35" s="94"/>
      <c r="F35" s="30"/>
      <c r="G35" s="30"/>
      <c r="H35" s="30"/>
      <c r="I35" s="30"/>
      <c r="J35" s="30"/>
      <c r="K35" s="30"/>
      <c r="L35" s="30"/>
      <c r="M35" s="30"/>
      <c r="N35" s="30"/>
      <c r="O35" s="76">
        <v>4803</v>
      </c>
      <c r="P35" s="31">
        <f t="shared" si="3"/>
        <v>9091</v>
      </c>
      <c r="Q35" s="81"/>
    </row>
    <row r="36" spans="1:21" x14ac:dyDescent="0.25">
      <c r="A36" s="24" t="s">
        <v>77</v>
      </c>
      <c r="B36" s="102">
        <v>5600</v>
      </c>
      <c r="C36" s="16" t="s">
        <v>103</v>
      </c>
      <c r="D36" s="30"/>
      <c r="E36" s="94"/>
      <c r="F36" s="30"/>
      <c r="G36" s="30"/>
      <c r="H36" s="30"/>
      <c r="I36" s="30"/>
      <c r="J36" s="30"/>
      <c r="K36" s="30"/>
      <c r="L36" s="30"/>
      <c r="M36" s="30"/>
      <c r="N36" s="44">
        <v>10216</v>
      </c>
      <c r="O36" s="30"/>
      <c r="P36" s="31">
        <f t="shared" si="3"/>
        <v>10216</v>
      </c>
      <c r="Q36" s="81"/>
    </row>
    <row r="37" spans="1:21" x14ac:dyDescent="0.25">
      <c r="A37" s="24" t="s">
        <v>77</v>
      </c>
      <c r="B37" s="102">
        <v>5600</v>
      </c>
      <c r="C37" s="16" t="s">
        <v>97</v>
      </c>
      <c r="D37" s="30"/>
      <c r="E37" s="94"/>
      <c r="F37" s="30"/>
      <c r="G37" s="30"/>
      <c r="H37" s="30"/>
      <c r="I37" s="30"/>
      <c r="J37" s="30"/>
      <c r="K37" s="30"/>
      <c r="L37" s="30"/>
      <c r="M37" s="30"/>
      <c r="N37" s="41">
        <v>754</v>
      </c>
      <c r="O37" s="30"/>
      <c r="P37" s="31">
        <f t="shared" si="3"/>
        <v>754</v>
      </c>
      <c r="Q37" s="81"/>
    </row>
    <row r="38" spans="1:21" x14ac:dyDescent="0.25">
      <c r="C38" s="110" t="s">
        <v>102</v>
      </c>
      <c r="D38" s="79"/>
      <c r="E38" s="95"/>
      <c r="F38" s="79"/>
      <c r="G38" s="79"/>
      <c r="H38" s="79"/>
      <c r="I38" s="79"/>
      <c r="J38" s="111">
        <v>79</v>
      </c>
      <c r="K38" s="79"/>
      <c r="L38" s="79"/>
      <c r="M38" s="79"/>
      <c r="N38" s="79"/>
      <c r="O38" s="79"/>
      <c r="P38" s="81"/>
      <c r="Q38" s="81" t="s">
        <v>101</v>
      </c>
    </row>
    <row r="39" spans="1:21" ht="15.75" thickBot="1" x14ac:dyDescent="0.3">
      <c r="D39" s="79"/>
      <c r="E39" s="95"/>
      <c r="F39" s="79"/>
      <c r="G39" s="79"/>
      <c r="H39" s="79"/>
      <c r="I39" s="79"/>
      <c r="J39" s="79"/>
      <c r="K39" s="79"/>
      <c r="L39" s="79"/>
      <c r="M39" s="79"/>
      <c r="N39" s="79"/>
      <c r="O39" s="79"/>
      <c r="P39" s="81"/>
      <c r="Q39" s="81"/>
    </row>
    <row r="40" spans="1:21" hidden="1" x14ac:dyDescent="0.25">
      <c r="B40" s="102">
        <v>5160</v>
      </c>
      <c r="C40" s="7" t="s">
        <v>99</v>
      </c>
      <c r="D40" s="20"/>
      <c r="E40" s="20"/>
      <c r="F40" s="20"/>
      <c r="G40" s="20"/>
      <c r="H40" s="20"/>
      <c r="I40" s="20"/>
      <c r="J40" s="112"/>
      <c r="K40" s="20"/>
      <c r="L40" s="20"/>
      <c r="M40" s="20"/>
      <c r="N40" s="20"/>
      <c r="O40" s="20"/>
      <c r="P40" s="21">
        <f t="shared" si="3"/>
        <v>0</v>
      </c>
      <c r="Q40" s="81" t="s">
        <v>101</v>
      </c>
      <c r="U40" s="84"/>
    </row>
    <row r="41" spans="1:21" ht="15.75" hidden="1" thickBot="1" x14ac:dyDescent="0.3">
      <c r="C41" s="10" t="s">
        <v>54</v>
      </c>
      <c r="D41" s="22"/>
      <c r="E41" s="97"/>
      <c r="F41" s="22"/>
      <c r="G41" s="22"/>
      <c r="H41" s="22"/>
      <c r="I41" s="22"/>
      <c r="J41" s="22"/>
      <c r="K41" s="22"/>
      <c r="L41" s="22"/>
      <c r="M41" s="22"/>
      <c r="N41" s="22"/>
      <c r="O41" s="22"/>
      <c r="P41" s="23">
        <f t="shared" si="3"/>
        <v>0</v>
      </c>
      <c r="Q41" s="81"/>
    </row>
    <row r="42" spans="1:21" ht="15.75" thickBot="1" x14ac:dyDescent="0.3">
      <c r="C42" s="11" t="s">
        <v>35</v>
      </c>
      <c r="D42" s="12">
        <f t="shared" ref="D42:O42" si="4">D3-D11</f>
        <v>-3995</v>
      </c>
      <c r="E42" s="98">
        <f t="shared" si="4"/>
        <v>2726</v>
      </c>
      <c r="F42" s="12">
        <f t="shared" si="4"/>
        <v>2825</v>
      </c>
      <c r="G42" s="12">
        <f t="shared" si="4"/>
        <v>1005</v>
      </c>
      <c r="H42" s="12">
        <f t="shared" si="4"/>
        <v>1955</v>
      </c>
      <c r="I42" s="12">
        <f t="shared" si="4"/>
        <v>2375</v>
      </c>
      <c r="J42" s="12">
        <f t="shared" si="4"/>
        <v>1005</v>
      </c>
      <c r="K42" s="12">
        <f t="shared" si="4"/>
        <v>2825</v>
      </c>
      <c r="L42" s="12">
        <f t="shared" si="4"/>
        <v>2825</v>
      </c>
      <c r="M42" s="12">
        <f t="shared" si="4"/>
        <v>-1965</v>
      </c>
      <c r="N42" s="37">
        <f t="shared" si="4"/>
        <v>1194</v>
      </c>
      <c r="O42" s="12">
        <f t="shared" si="4"/>
        <v>2375</v>
      </c>
      <c r="P42" s="13">
        <f t="shared" si="3"/>
        <v>15150</v>
      </c>
      <c r="Q42" s="107"/>
    </row>
    <row r="43" spans="1:21" ht="15.75" thickBot="1" x14ac:dyDescent="0.3">
      <c r="C43" s="11" t="s">
        <v>72</v>
      </c>
      <c r="D43" s="14"/>
      <c r="E43" s="99"/>
      <c r="F43" s="12">
        <f>SUM(D42:F42)</f>
        <v>1556</v>
      </c>
      <c r="G43" s="14"/>
      <c r="H43" s="14"/>
      <c r="I43" s="12">
        <f>SUM(G42:I42)</f>
        <v>5335</v>
      </c>
      <c r="J43" s="14"/>
      <c r="K43" s="14"/>
      <c r="L43" s="12">
        <f>SUM(J42:L42)</f>
        <v>6655</v>
      </c>
      <c r="M43" s="14"/>
      <c r="N43" s="14"/>
      <c r="O43" s="12">
        <f>SUM(M42:O42)</f>
        <v>1604</v>
      </c>
      <c r="P43" s="13">
        <f t="shared" si="3"/>
        <v>15150</v>
      </c>
      <c r="Q43" s="107"/>
    </row>
    <row r="44" spans="1:21" x14ac:dyDescent="0.25">
      <c r="B44" s="102">
        <v>6000</v>
      </c>
      <c r="C44" t="s">
        <v>70</v>
      </c>
      <c r="D44" s="2"/>
      <c r="E44" s="100"/>
      <c r="F44" s="2"/>
      <c r="G44" s="2"/>
      <c r="H44" s="2"/>
      <c r="I44" s="2"/>
      <c r="J44" s="2"/>
      <c r="K44" s="2"/>
      <c r="L44" s="2"/>
      <c r="M44" s="2"/>
      <c r="N44" s="2"/>
      <c r="O44" s="2"/>
      <c r="P44" s="2"/>
      <c r="Q44" s="2"/>
      <c r="R44" s="2">
        <f>SUM(D44:P44)</f>
        <v>0</v>
      </c>
      <c r="S44" s="2">
        <f>P43-R44</f>
        <v>15150</v>
      </c>
    </row>
    <row r="45" spans="1:21" x14ac:dyDescent="0.25">
      <c r="F45" s="45"/>
      <c r="G45" s="45"/>
      <c r="H45" s="45"/>
      <c r="I45" s="45"/>
      <c r="J45" s="45"/>
      <c r="K45" s="45"/>
      <c r="L45" s="45"/>
      <c r="M45" s="45"/>
      <c r="N45" s="45"/>
      <c r="O45" s="45"/>
      <c r="R45" s="45"/>
    </row>
    <row r="46" spans="1:21" x14ac:dyDescent="0.25">
      <c r="C46" s="19" t="s">
        <v>55</v>
      </c>
      <c r="D46" s="19">
        <v>492</v>
      </c>
      <c r="E46" s="28"/>
      <c r="F46" s="19">
        <v>333</v>
      </c>
      <c r="G46" s="16"/>
      <c r="H46" s="19">
        <v>347</v>
      </c>
      <c r="I46" s="16"/>
      <c r="J46" s="15" t="s">
        <v>66</v>
      </c>
      <c r="K46" s="16"/>
    </row>
    <row r="47" spans="1:21" x14ac:dyDescent="0.25">
      <c r="C47" s="16" t="s">
        <v>56</v>
      </c>
      <c r="D47" s="17">
        <f>D46*K47</f>
        <v>124.77902772197669</v>
      </c>
      <c r="E47" s="101"/>
      <c r="F47" s="17">
        <f>F46*K47</f>
        <v>84.454098031337892</v>
      </c>
      <c r="G47" s="16"/>
      <c r="H47" s="17">
        <f>H46*K47</f>
        <v>88.004720771394133</v>
      </c>
      <c r="I47" s="16"/>
      <c r="J47" s="17">
        <f>P43</f>
        <v>15150</v>
      </c>
      <c r="K47" s="18">
        <f>J47/J58</f>
        <v>0.25361591000401768</v>
      </c>
    </row>
    <row r="48" spans="1:21" x14ac:dyDescent="0.25">
      <c r="C48" s="16" t="s">
        <v>65</v>
      </c>
      <c r="D48" s="17">
        <f>D46*K48</f>
        <v>90.730413820811577</v>
      </c>
      <c r="E48" s="101"/>
      <c r="F48" s="17">
        <f>F46*K48</f>
        <v>61.408999598232221</v>
      </c>
      <c r="G48" s="16"/>
      <c r="H48" s="17">
        <f>H46*K48</f>
        <v>63.990759341100841</v>
      </c>
      <c r="I48" s="16"/>
      <c r="J48" s="17">
        <f>SUM(P31:P33)</f>
        <v>11016</v>
      </c>
      <c r="K48" s="18">
        <f>J48/J58</f>
        <v>0.18441141020490157</v>
      </c>
    </row>
    <row r="49" spans="3:13" x14ac:dyDescent="0.25">
      <c r="C49" s="16" t="s">
        <v>57</v>
      </c>
      <c r="D49" s="17">
        <f>D46*K49</f>
        <v>64.901566894335076</v>
      </c>
      <c r="E49" s="101"/>
      <c r="F49" s="17">
        <f>F46*K49</f>
        <v>43.927280032141425</v>
      </c>
      <c r="G49" s="16"/>
      <c r="H49" s="17">
        <f>H46*K49</f>
        <v>45.774072586045264</v>
      </c>
      <c r="I49" s="16"/>
      <c r="J49" s="17">
        <f>SUM(P20:P22)</f>
        <v>7880</v>
      </c>
      <c r="K49" s="18">
        <f>J49/J58</f>
        <v>0.13191375385027454</v>
      </c>
    </row>
    <row r="50" spans="3:13" x14ac:dyDescent="0.25">
      <c r="C50" s="16" t="s">
        <v>58</v>
      </c>
      <c r="D50" s="17">
        <f>D46*K50</f>
        <v>7.4126155082362395</v>
      </c>
      <c r="E50" s="101"/>
      <c r="F50" s="17">
        <f>F46*K50</f>
        <v>5.0170751305745283</v>
      </c>
      <c r="G50" s="16"/>
      <c r="H50" s="17">
        <f>H46*K50</f>
        <v>5.2280032141422259</v>
      </c>
      <c r="I50" s="16"/>
      <c r="J50" s="17">
        <f>P13</f>
        <v>900</v>
      </c>
      <c r="K50" s="18">
        <f>J50/J58</f>
        <v>1.5066291683406991E-2</v>
      </c>
    </row>
    <row r="51" spans="3:13" x14ac:dyDescent="0.25">
      <c r="C51" s="16" t="s">
        <v>59</v>
      </c>
      <c r="D51" s="17"/>
      <c r="E51" s="101"/>
      <c r="F51" s="17"/>
      <c r="G51" s="16"/>
      <c r="H51" s="17"/>
      <c r="I51" s="16"/>
      <c r="J51" s="17">
        <v>0</v>
      </c>
      <c r="K51" s="18"/>
      <c r="M51" t="s">
        <v>80</v>
      </c>
    </row>
    <row r="52" spans="3:13" x14ac:dyDescent="0.25">
      <c r="C52" s="16" t="s">
        <v>60</v>
      </c>
      <c r="D52" s="17">
        <f>D46*K52</f>
        <v>93.563680192848537</v>
      </c>
      <c r="E52" s="28"/>
      <c r="F52" s="17">
        <f>F46*K52</f>
        <v>63.326637203696265</v>
      </c>
      <c r="G52" s="16"/>
      <c r="H52" s="17">
        <f>H46*K52</f>
        <v>65.989018347395202</v>
      </c>
      <c r="I52" s="16"/>
      <c r="J52" s="17">
        <f>SUM(P24:P29)</f>
        <v>11360</v>
      </c>
      <c r="K52" s="18">
        <f>J52/J58</f>
        <v>0.19017008169278157</v>
      </c>
      <c r="M52" t="s">
        <v>79</v>
      </c>
    </row>
    <row r="53" spans="3:13" x14ac:dyDescent="0.25">
      <c r="C53" s="16" t="s">
        <v>62</v>
      </c>
      <c r="D53" s="17">
        <f>D46*K53</f>
        <v>115.62032944957814</v>
      </c>
      <c r="E53" s="28"/>
      <c r="F53" s="17">
        <f>F46*K53</f>
        <v>78.255222981116916</v>
      </c>
      <c r="G53" s="16"/>
      <c r="H53" s="17">
        <f>H46*K53</f>
        <v>81.545232355698403</v>
      </c>
      <c r="I53" s="16"/>
      <c r="J53" s="17">
        <f>SUM(P15:P16)</f>
        <v>14038</v>
      </c>
      <c r="K53" s="18">
        <f>J53/J58</f>
        <v>0.2350006696129637</v>
      </c>
    </row>
    <row r="54" spans="3:13" x14ac:dyDescent="0.25">
      <c r="C54" s="16" t="s">
        <v>61</v>
      </c>
      <c r="D54" s="17">
        <f>D46*K54</f>
        <v>12.601446364001609</v>
      </c>
      <c r="E54" s="28"/>
      <c r="F54" s="17">
        <f>F46*K54</f>
        <v>8.5290277219766981</v>
      </c>
      <c r="G54" s="16"/>
      <c r="H54" s="17">
        <f>H46*K54</f>
        <v>8.8876054640417852</v>
      </c>
      <c r="I54" s="16"/>
      <c r="J54" s="17">
        <f>SUM(P18:P19)</f>
        <v>1530</v>
      </c>
      <c r="K54" s="18">
        <f>J54/J58</f>
        <v>2.5612695861791886E-2</v>
      </c>
    </row>
    <row r="55" spans="3:13" x14ac:dyDescent="0.25">
      <c r="C55" s="16" t="s">
        <v>71</v>
      </c>
      <c r="D55" s="17">
        <v>17</v>
      </c>
      <c r="E55" s="28"/>
      <c r="F55" s="17">
        <v>17</v>
      </c>
      <c r="G55" s="16"/>
      <c r="H55" s="17">
        <v>17</v>
      </c>
      <c r="I55" s="16"/>
      <c r="J55" s="17">
        <f>P17</f>
        <v>2400</v>
      </c>
      <c r="K55" s="18">
        <f>J55/J58</f>
        <v>4.0176777822418644E-2</v>
      </c>
    </row>
    <row r="56" spans="3:13" x14ac:dyDescent="0.25">
      <c r="C56" s="16" t="s">
        <v>63</v>
      </c>
      <c r="D56" s="17">
        <f>SUM(D47:D55)</f>
        <v>526.60907995178786</v>
      </c>
      <c r="E56" s="28"/>
      <c r="F56" s="17">
        <f>SUM(F47:F55)</f>
        <v>361.91834069907594</v>
      </c>
      <c r="G56" s="16"/>
      <c r="H56" s="17">
        <f>SUM(H47:H55)</f>
        <v>376.41941207981785</v>
      </c>
      <c r="I56" s="16"/>
      <c r="J56" s="17">
        <f>SUM(J47:J55)</f>
        <v>64274</v>
      </c>
      <c r="K56" s="18">
        <f>SUM(K47:K55)</f>
        <v>1.0759675907325565</v>
      </c>
    </row>
    <row r="57" spans="3:13" x14ac:dyDescent="0.25">
      <c r="J57" s="2"/>
    </row>
    <row r="58" spans="3:13" x14ac:dyDescent="0.25">
      <c r="C58" t="s">
        <v>64</v>
      </c>
      <c r="D58">
        <f>D46*6</f>
        <v>2952</v>
      </c>
      <c r="F58">
        <f>F46*4</f>
        <v>1332</v>
      </c>
      <c r="H58">
        <f>H46*2</f>
        <v>694</v>
      </c>
      <c r="J58" s="2">
        <f>SUM(D58,F58,H58)*12</f>
        <v>59736</v>
      </c>
    </row>
  </sheetData>
  <mergeCells count="2">
    <mergeCell ref="D1:I1"/>
    <mergeCell ref="J1:O1"/>
  </mergeCells>
  <pageMargins left="0.7" right="0.7" top="0.75" bottom="0.75" header="0.3" footer="0.3"/>
  <pageSetup scale="80"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D0104-316C-43FD-B9A6-AC121E9FB62D}">
  <sheetPr>
    <tabColor rgb="FF008000"/>
    <pageSetUpPr fitToPage="1"/>
  </sheetPr>
  <dimension ref="A1:AC58"/>
  <sheetViews>
    <sheetView zoomScale="75" zoomScaleNormal="75" workbookViewId="0">
      <pane xSplit="10" ySplit="9" topLeftCell="K28" activePane="bottomRight" state="frozen"/>
      <selection pane="topRight" activeCell="I1" sqref="I1"/>
      <selection pane="bottomLeft" activeCell="A15" sqref="A15"/>
      <selection pane="bottomRight" activeCell="O2" sqref="O2"/>
    </sheetView>
  </sheetViews>
  <sheetFormatPr defaultRowHeight="15" x14ac:dyDescent="0.25"/>
  <cols>
    <col min="1" max="1" width="32.5703125" style="24" customWidth="1"/>
    <col min="2" max="2" width="8.140625" style="102" customWidth="1"/>
    <col min="3" max="3" width="47.7109375" customWidth="1"/>
    <col min="4" max="4" width="7.7109375" customWidth="1"/>
    <col min="5" max="5" width="7.7109375" style="91" customWidth="1"/>
    <col min="6" max="9" width="7.7109375" customWidth="1"/>
    <col min="10" max="10" width="10.5703125" customWidth="1"/>
    <col min="11" max="15" width="7.7109375" customWidth="1"/>
    <col min="16" max="16" width="9.140625" customWidth="1"/>
    <col min="19" max="19" width="11" bestFit="1" customWidth="1"/>
    <col min="20" max="20" width="8.42578125" customWidth="1"/>
    <col min="21" max="21" width="11" bestFit="1" customWidth="1"/>
  </cols>
  <sheetData>
    <row r="1" spans="1:29" s="1" customFormat="1" ht="30" x14ac:dyDescent="0.25">
      <c r="B1" s="102" t="s">
        <v>100</v>
      </c>
      <c r="C1" s="1" t="s">
        <v>12</v>
      </c>
      <c r="D1" s="139">
        <v>2019</v>
      </c>
      <c r="E1" s="140"/>
      <c r="F1" s="140"/>
      <c r="G1" s="140"/>
      <c r="H1" s="140"/>
      <c r="I1" s="140"/>
      <c r="J1" s="141">
        <v>2020</v>
      </c>
      <c r="K1" s="140"/>
      <c r="L1" s="140"/>
      <c r="M1" s="140"/>
      <c r="N1" s="140"/>
      <c r="O1" s="140"/>
      <c r="P1" s="116" t="s">
        <v>22</v>
      </c>
      <c r="Q1" s="116"/>
    </row>
    <row r="2" spans="1:29" ht="15.75" thickBot="1" x14ac:dyDescent="0.3">
      <c r="D2" s="124" t="s">
        <v>11</v>
      </c>
      <c r="E2" s="125" t="s">
        <v>0</v>
      </c>
      <c r="F2" s="125" t="s">
        <v>1</v>
      </c>
      <c r="G2" s="125" t="s">
        <v>2</v>
      </c>
      <c r="H2" s="125" t="s">
        <v>3</v>
      </c>
      <c r="I2" s="125" t="s">
        <v>4</v>
      </c>
      <c r="J2" s="125" t="s">
        <v>5</v>
      </c>
      <c r="K2" s="125" t="s">
        <v>6</v>
      </c>
      <c r="L2" s="125" t="s">
        <v>7</v>
      </c>
      <c r="M2" s="125" t="s">
        <v>8</v>
      </c>
      <c r="N2" s="125" t="s">
        <v>9</v>
      </c>
      <c r="O2" s="125" t="s">
        <v>10</v>
      </c>
    </row>
    <row r="3" spans="1:29" s="3" customFormat="1" x14ac:dyDescent="0.25">
      <c r="A3" s="25"/>
      <c r="B3" s="103"/>
      <c r="C3" s="4" t="s">
        <v>14</v>
      </c>
      <c r="D3" s="5">
        <f t="shared" ref="D3:O3" si="0">SUM(D4:D10)</f>
        <v>14069</v>
      </c>
      <c r="E3" s="88">
        <f t="shared" si="0"/>
        <v>10650</v>
      </c>
      <c r="F3" s="5">
        <f t="shared" si="0"/>
        <v>10644</v>
      </c>
      <c r="G3" s="5">
        <f t="shared" si="0"/>
        <v>4978</v>
      </c>
      <c r="H3" s="5">
        <f t="shared" si="0"/>
        <v>4978</v>
      </c>
      <c r="I3" s="5">
        <f t="shared" si="0"/>
        <v>4978</v>
      </c>
      <c r="J3" s="5">
        <f t="shared" si="0"/>
        <v>4978</v>
      </c>
      <c r="K3" s="5">
        <f t="shared" si="0"/>
        <v>4978</v>
      </c>
      <c r="L3" s="5">
        <f t="shared" si="0"/>
        <v>4978</v>
      </c>
      <c r="M3" s="5">
        <f t="shared" si="0"/>
        <v>4978</v>
      </c>
      <c r="N3" s="5">
        <f t="shared" si="0"/>
        <v>18402</v>
      </c>
      <c r="O3" s="5">
        <f t="shared" si="0"/>
        <v>4978</v>
      </c>
      <c r="P3" s="6">
        <f>SUM(P4:P9)</f>
        <v>89301</v>
      </c>
      <c r="Q3" s="106"/>
      <c r="R3" s="122"/>
      <c r="S3" s="122"/>
      <c r="T3" s="122"/>
      <c r="U3" s="122"/>
      <c r="V3" s="122"/>
      <c r="W3" s="122"/>
      <c r="X3" s="122"/>
      <c r="Y3" s="122"/>
      <c r="Z3" s="122"/>
      <c r="AA3" s="122"/>
      <c r="AB3" s="122"/>
      <c r="AC3" s="122"/>
    </row>
    <row r="4" spans="1:29" x14ac:dyDescent="0.25">
      <c r="B4" s="102">
        <v>4010</v>
      </c>
      <c r="C4" s="16" t="s">
        <v>13</v>
      </c>
      <c r="D4" s="17">
        <v>4978</v>
      </c>
      <c r="E4" s="89">
        <v>4978</v>
      </c>
      <c r="F4" s="17">
        <v>4978</v>
      </c>
      <c r="G4" s="17">
        <v>4978</v>
      </c>
      <c r="H4" s="17">
        <v>4978</v>
      </c>
      <c r="I4" s="17">
        <v>4978</v>
      </c>
      <c r="J4" s="17">
        <v>4978</v>
      </c>
      <c r="K4" s="17">
        <v>4978</v>
      </c>
      <c r="L4" s="17">
        <v>4978</v>
      </c>
      <c r="M4" s="17">
        <v>4978</v>
      </c>
      <c r="N4" s="17">
        <v>4978</v>
      </c>
      <c r="O4" s="17">
        <v>4978</v>
      </c>
      <c r="P4" s="32">
        <f t="shared" ref="P4:P8" si="1">SUM(D4:O4)</f>
        <v>59736</v>
      </c>
      <c r="Q4" s="106"/>
    </row>
    <row r="5" spans="1:29" x14ac:dyDescent="0.25">
      <c r="B5" s="102">
        <v>4020</v>
      </c>
      <c r="C5" s="16" t="s">
        <v>94</v>
      </c>
      <c r="D5" s="43">
        <v>4803</v>
      </c>
      <c r="E5" s="85"/>
      <c r="F5" s="33"/>
      <c r="G5" s="33"/>
      <c r="H5" s="33"/>
      <c r="I5" s="33"/>
      <c r="J5" s="33"/>
      <c r="K5" s="33"/>
      <c r="L5" s="33"/>
      <c r="M5" s="33"/>
      <c r="N5" s="33"/>
      <c r="O5" s="33"/>
      <c r="P5" s="32">
        <f>SUM(D5:O5)</f>
        <v>4803</v>
      </c>
      <c r="Q5" s="106"/>
    </row>
    <row r="6" spans="1:29" x14ac:dyDescent="0.25">
      <c r="B6" s="102">
        <v>4020</v>
      </c>
      <c r="C6" s="16" t="s">
        <v>95</v>
      </c>
      <c r="D6" s="43">
        <v>4288</v>
      </c>
      <c r="E6" s="85"/>
      <c r="F6" s="33"/>
      <c r="G6" s="33"/>
      <c r="H6" s="33"/>
      <c r="I6" s="33"/>
      <c r="J6" s="33"/>
      <c r="K6" s="33"/>
      <c r="L6" s="33"/>
      <c r="M6" s="33"/>
      <c r="N6" s="33"/>
      <c r="O6" s="33"/>
      <c r="P6" s="32"/>
      <c r="Q6" s="106"/>
    </row>
    <row r="7" spans="1:29" x14ac:dyDescent="0.25">
      <c r="B7" s="102">
        <v>4030</v>
      </c>
      <c r="C7" s="16" t="s">
        <v>96</v>
      </c>
      <c r="D7" s="34"/>
      <c r="E7" s="86"/>
      <c r="F7" s="35"/>
      <c r="G7" s="35"/>
      <c r="H7" s="35"/>
      <c r="I7" s="35"/>
      <c r="J7" s="35"/>
      <c r="K7" s="35"/>
      <c r="L7" s="35"/>
      <c r="M7" s="35"/>
      <c r="N7" s="42">
        <v>13424</v>
      </c>
      <c r="O7" s="35"/>
      <c r="P7" s="32">
        <f t="shared" si="1"/>
        <v>13424</v>
      </c>
      <c r="Q7" s="106"/>
    </row>
    <row r="8" spans="1:29" x14ac:dyDescent="0.25">
      <c r="C8" s="16" t="s">
        <v>38</v>
      </c>
      <c r="D8" s="17"/>
      <c r="E8" s="89"/>
      <c r="F8" s="17"/>
      <c r="G8" s="17"/>
      <c r="H8" s="17"/>
      <c r="I8" s="17"/>
      <c r="J8" s="17"/>
      <c r="K8" s="17"/>
      <c r="L8" s="17"/>
      <c r="M8" s="17"/>
      <c r="N8" s="17"/>
      <c r="O8" s="17"/>
      <c r="P8" s="32">
        <f t="shared" si="1"/>
        <v>0</v>
      </c>
      <c r="Q8" s="106"/>
    </row>
    <row r="9" spans="1:29" ht="30.75" thickBot="1" x14ac:dyDescent="0.3">
      <c r="B9" s="102">
        <v>4050</v>
      </c>
      <c r="C9" s="36" t="s">
        <v>75</v>
      </c>
      <c r="E9" s="115">
        <v>5672</v>
      </c>
      <c r="F9" s="17">
        <v>5666</v>
      </c>
      <c r="G9" s="17"/>
      <c r="H9" s="17"/>
      <c r="I9" s="109"/>
      <c r="J9" s="35"/>
      <c r="K9" s="35"/>
      <c r="L9" s="113"/>
      <c r="M9" s="35"/>
      <c r="N9" s="109"/>
      <c r="O9" s="109"/>
      <c r="P9" s="32">
        <f>SUM(E9:O9)</f>
        <v>11338</v>
      </c>
      <c r="Q9" s="106"/>
      <c r="R9" t="s">
        <v>107</v>
      </c>
      <c r="S9" t="s">
        <v>108</v>
      </c>
    </row>
    <row r="10" spans="1:29" s="66" customFormat="1" ht="77.25" hidden="1" customHeight="1" thickBot="1" x14ac:dyDescent="0.3">
      <c r="A10" s="77" t="s">
        <v>98</v>
      </c>
      <c r="B10" s="104"/>
      <c r="D10" s="72"/>
      <c r="E10" s="90"/>
      <c r="F10" s="72"/>
      <c r="G10" s="72"/>
      <c r="H10" s="72"/>
      <c r="I10" s="72"/>
      <c r="J10" s="72"/>
      <c r="K10" s="72"/>
      <c r="L10" s="72"/>
      <c r="M10" s="72"/>
      <c r="N10" s="72"/>
      <c r="O10" s="72"/>
    </row>
    <row r="11" spans="1:29" x14ac:dyDescent="0.25">
      <c r="C11" s="4" t="s">
        <v>15</v>
      </c>
      <c r="D11" s="5">
        <f t="shared" ref="D11:O11" si="2">SUM(D13:D37)</f>
        <v>15544</v>
      </c>
      <c r="E11" s="88">
        <f t="shared" si="2"/>
        <v>8633</v>
      </c>
      <c r="F11" s="5">
        <f t="shared" si="2"/>
        <v>7142</v>
      </c>
      <c r="G11" s="5">
        <f t="shared" si="2"/>
        <v>4727</v>
      </c>
      <c r="H11" s="5">
        <f t="shared" si="2"/>
        <v>5951</v>
      </c>
      <c r="I11" s="5">
        <f t="shared" si="2"/>
        <v>2299</v>
      </c>
      <c r="J11" s="5">
        <f>SUM(J13:J38)</f>
        <v>1427</v>
      </c>
      <c r="K11" s="5">
        <f t="shared" si="2"/>
        <v>1264</v>
      </c>
      <c r="L11" s="5">
        <f t="shared" si="2"/>
        <v>6800</v>
      </c>
      <c r="M11" s="5">
        <f t="shared" si="2"/>
        <v>1841</v>
      </c>
      <c r="N11" s="5">
        <f t="shared" si="2"/>
        <v>18959.669999999998</v>
      </c>
      <c r="O11" s="5">
        <f t="shared" si="2"/>
        <v>8250</v>
      </c>
      <c r="P11" s="6">
        <f>SUM(D11:O11)</f>
        <v>82837.67</v>
      </c>
      <c r="Q11" s="106"/>
      <c r="R11" s="2"/>
    </row>
    <row r="12" spans="1:29" x14ac:dyDescent="0.25">
      <c r="C12" s="8" t="s">
        <v>16</v>
      </c>
      <c r="P12" s="9"/>
      <c r="Q12" s="3"/>
    </row>
    <row r="13" spans="1:29" x14ac:dyDescent="0.25">
      <c r="A13" s="24" t="s">
        <v>42</v>
      </c>
      <c r="B13" s="102">
        <v>5000</v>
      </c>
      <c r="C13" s="16" t="s">
        <v>76</v>
      </c>
      <c r="D13" s="26"/>
      <c r="E13" s="92"/>
      <c r="F13" s="26"/>
      <c r="G13" s="26"/>
      <c r="H13" s="26"/>
      <c r="I13" s="16">
        <v>450</v>
      </c>
      <c r="J13" s="26"/>
      <c r="K13" s="26"/>
      <c r="L13" s="26"/>
      <c r="M13" s="26"/>
      <c r="N13" s="26"/>
      <c r="O13" s="16">
        <v>450</v>
      </c>
      <c r="P13" s="27">
        <f t="shared" ref="P13:P43" si="3">SUM(D13:O13)</f>
        <v>900</v>
      </c>
      <c r="Q13" s="3"/>
    </row>
    <row r="14" spans="1:29" x14ac:dyDescent="0.25">
      <c r="A14" s="24" t="s">
        <v>43</v>
      </c>
      <c r="B14" s="102">
        <v>5010</v>
      </c>
      <c r="C14" s="16" t="s">
        <v>27</v>
      </c>
      <c r="D14" s="16"/>
      <c r="E14" s="16">
        <v>5672</v>
      </c>
      <c r="F14" s="16">
        <v>5666</v>
      </c>
      <c r="G14" s="16">
        <v>150</v>
      </c>
      <c r="H14" s="16">
        <v>150</v>
      </c>
      <c r="I14" s="16">
        <v>150</v>
      </c>
      <c r="J14" s="16"/>
      <c r="K14" s="16"/>
      <c r="L14" s="16"/>
      <c r="M14" s="16"/>
      <c r="N14" s="16"/>
      <c r="O14" s="16">
        <v>150</v>
      </c>
      <c r="P14" s="27">
        <f t="shared" si="3"/>
        <v>11938</v>
      </c>
      <c r="Q14" s="3"/>
    </row>
    <row r="15" spans="1:29" x14ac:dyDescent="0.25">
      <c r="A15" s="24" t="s">
        <v>43</v>
      </c>
      <c r="B15" s="102">
        <v>5020</v>
      </c>
      <c r="C15" s="28" t="s">
        <v>26</v>
      </c>
      <c r="D15" s="16"/>
      <c r="G15" s="16">
        <v>150</v>
      </c>
      <c r="H15" s="16">
        <v>150</v>
      </c>
      <c r="I15" s="16">
        <v>150</v>
      </c>
      <c r="J15" s="16"/>
      <c r="K15" s="16"/>
      <c r="L15" s="16"/>
      <c r="M15" s="16"/>
      <c r="N15" s="16"/>
      <c r="O15" s="16">
        <v>150</v>
      </c>
      <c r="P15" s="27">
        <f t="shared" si="3"/>
        <v>600</v>
      </c>
      <c r="Q15" s="3"/>
    </row>
    <row r="16" spans="1:29" x14ac:dyDescent="0.25">
      <c r="A16" s="24" t="s">
        <v>43</v>
      </c>
      <c r="B16" s="102">
        <v>5030</v>
      </c>
      <c r="C16" s="28" t="s">
        <v>17</v>
      </c>
      <c r="D16" s="16">
        <v>75</v>
      </c>
      <c r="E16" s="16">
        <v>75</v>
      </c>
      <c r="F16" s="16">
        <v>75</v>
      </c>
      <c r="G16" s="16">
        <v>75</v>
      </c>
      <c r="H16" s="16">
        <v>75</v>
      </c>
      <c r="I16" s="16">
        <v>75</v>
      </c>
      <c r="J16" s="16"/>
      <c r="K16" s="16">
        <v>24</v>
      </c>
      <c r="L16" s="16"/>
      <c r="M16" s="16"/>
      <c r="N16" s="16"/>
      <c r="O16" s="16">
        <v>75</v>
      </c>
      <c r="P16" s="27">
        <f t="shared" si="3"/>
        <v>549</v>
      </c>
      <c r="Q16" s="3"/>
    </row>
    <row r="17" spans="1:25" x14ac:dyDescent="0.25">
      <c r="A17" s="24" t="s">
        <v>86</v>
      </c>
      <c r="B17" s="102">
        <v>5040</v>
      </c>
      <c r="C17" s="28" t="s">
        <v>74</v>
      </c>
      <c r="D17" s="16">
        <v>400</v>
      </c>
      <c r="E17" s="16">
        <v>200</v>
      </c>
      <c r="F17" s="16">
        <v>200</v>
      </c>
      <c r="G17" s="16">
        <v>400</v>
      </c>
      <c r="H17" s="16">
        <v>200</v>
      </c>
      <c r="I17" s="16">
        <v>200</v>
      </c>
      <c r="J17" s="16">
        <v>200</v>
      </c>
      <c r="K17" s="16"/>
      <c r="L17" s="16">
        <v>400</v>
      </c>
      <c r="M17" s="16"/>
      <c r="N17" s="16">
        <v>200</v>
      </c>
      <c r="O17" s="16">
        <v>200</v>
      </c>
      <c r="P17" s="27">
        <f t="shared" si="3"/>
        <v>2600</v>
      </c>
      <c r="Q17" s="3"/>
    </row>
    <row r="18" spans="1:25" x14ac:dyDescent="0.25">
      <c r="A18" s="24" t="s">
        <v>44</v>
      </c>
      <c r="B18" s="102">
        <v>5050</v>
      </c>
      <c r="C18" s="16" t="s">
        <v>18</v>
      </c>
      <c r="D18" s="16">
        <v>55</v>
      </c>
      <c r="E18" s="28">
        <v>55</v>
      </c>
      <c r="F18" s="16">
        <v>55</v>
      </c>
      <c r="G18" s="16">
        <v>55</v>
      </c>
      <c r="H18" s="16">
        <v>55</v>
      </c>
      <c r="I18" s="16">
        <v>55</v>
      </c>
      <c r="J18" s="16">
        <v>55</v>
      </c>
      <c r="K18" s="16">
        <v>55</v>
      </c>
      <c r="L18" s="16">
        <v>55</v>
      </c>
      <c r="M18" s="16">
        <v>55</v>
      </c>
      <c r="N18" s="16">
        <v>55</v>
      </c>
      <c r="O18" s="16">
        <v>55</v>
      </c>
      <c r="P18" s="27">
        <f t="shared" si="3"/>
        <v>660</v>
      </c>
      <c r="Q18" s="3"/>
    </row>
    <row r="19" spans="1:25" x14ac:dyDescent="0.25">
      <c r="A19" s="24" t="s">
        <v>44</v>
      </c>
      <c r="B19" s="102">
        <v>5060</v>
      </c>
      <c r="C19" s="16" t="s">
        <v>19</v>
      </c>
      <c r="D19" s="29"/>
      <c r="E19" s="93"/>
      <c r="F19" s="29"/>
      <c r="G19" s="29"/>
      <c r="H19" s="16">
        <v>870</v>
      </c>
      <c r="I19" s="29"/>
      <c r="J19" s="29"/>
      <c r="K19" s="29"/>
      <c r="L19" s="29"/>
      <c r="M19" s="29"/>
      <c r="N19" s="29"/>
      <c r="O19" s="29"/>
      <c r="P19" s="27">
        <f t="shared" si="3"/>
        <v>870</v>
      </c>
      <c r="Q19" s="3"/>
    </row>
    <row r="20" spans="1:25" x14ac:dyDescent="0.25">
      <c r="A20" s="24" t="s">
        <v>45</v>
      </c>
      <c r="B20" s="102">
        <v>5070</v>
      </c>
      <c r="C20" s="16" t="s">
        <v>20</v>
      </c>
      <c r="D20" s="16">
        <v>1821</v>
      </c>
      <c r="E20" s="93"/>
      <c r="F20" s="29"/>
      <c r="G20" s="16">
        <v>1820</v>
      </c>
      <c r="H20" s="29"/>
      <c r="I20" s="29"/>
      <c r="J20" s="16"/>
      <c r="K20" s="29"/>
      <c r="L20" s="117">
        <v>2599</v>
      </c>
      <c r="M20" s="16"/>
      <c r="N20" s="117">
        <v>2115</v>
      </c>
      <c r="O20" s="29"/>
      <c r="P20" s="27">
        <f t="shared" si="3"/>
        <v>8355</v>
      </c>
      <c r="Q20" s="3"/>
    </row>
    <row r="21" spans="1:25" x14ac:dyDescent="0.25">
      <c r="A21" s="24" t="s">
        <v>47</v>
      </c>
      <c r="B21" s="102">
        <v>5080</v>
      </c>
      <c r="C21" s="16" t="s">
        <v>41</v>
      </c>
      <c r="D21" s="29"/>
      <c r="E21" s="92"/>
      <c r="F21" s="26"/>
      <c r="G21" s="26"/>
      <c r="H21" s="26"/>
      <c r="I21" s="26"/>
      <c r="J21" s="26"/>
      <c r="K21" s="26"/>
      <c r="L21" s="26"/>
      <c r="M21" s="117">
        <v>150</v>
      </c>
      <c r="N21" s="108"/>
      <c r="O21" s="29"/>
      <c r="P21" s="27">
        <f>SUM(D21:O21)</f>
        <v>150</v>
      </c>
      <c r="Q21" s="3"/>
    </row>
    <row r="22" spans="1:25" x14ac:dyDescent="0.25">
      <c r="A22" s="24" t="s">
        <v>48</v>
      </c>
      <c r="B22" s="102">
        <v>5090</v>
      </c>
      <c r="C22" s="16" t="s">
        <v>21</v>
      </c>
      <c r="D22" s="29"/>
      <c r="E22" s="93"/>
      <c r="F22" s="29"/>
      <c r="G22" s="29"/>
      <c r="H22" s="29"/>
      <c r="I22" s="29"/>
      <c r="J22" s="29"/>
      <c r="K22" s="29"/>
      <c r="L22" s="29"/>
      <c r="M22" s="16">
        <v>450</v>
      </c>
      <c r="N22" s="29"/>
      <c r="O22" s="29"/>
      <c r="P22" s="27">
        <f t="shared" si="3"/>
        <v>450</v>
      </c>
      <c r="Q22" s="3"/>
    </row>
    <row r="23" spans="1:25" x14ac:dyDescent="0.25">
      <c r="A23" s="24" t="s">
        <v>45</v>
      </c>
      <c r="B23" s="102">
        <v>5070</v>
      </c>
      <c r="C23" s="16" t="s">
        <v>104</v>
      </c>
      <c r="D23" s="117">
        <v>3000</v>
      </c>
      <c r="E23" s="93"/>
      <c r="F23" s="29"/>
      <c r="G23" s="29"/>
      <c r="H23" s="29"/>
      <c r="I23" s="29"/>
      <c r="J23" s="29"/>
      <c r="K23" s="29"/>
      <c r="L23" s="29"/>
      <c r="M23" s="16"/>
      <c r="N23" s="29"/>
      <c r="O23" s="29"/>
      <c r="P23" s="27">
        <f t="shared" si="3"/>
        <v>3000</v>
      </c>
      <c r="Q23" s="3"/>
      <c r="R23" t="s">
        <v>105</v>
      </c>
    </row>
    <row r="24" spans="1:25" x14ac:dyDescent="0.25">
      <c r="A24" s="24" t="s">
        <v>50</v>
      </c>
      <c r="B24" s="102">
        <v>5100</v>
      </c>
      <c r="C24" s="16" t="s">
        <v>40</v>
      </c>
      <c r="D24" s="16">
        <v>135</v>
      </c>
      <c r="E24" s="16">
        <v>135</v>
      </c>
      <c r="F24" s="16">
        <v>135</v>
      </c>
      <c r="G24" s="16">
        <v>135</v>
      </c>
      <c r="H24" s="16">
        <v>135</v>
      </c>
      <c r="I24" s="16">
        <v>238</v>
      </c>
      <c r="J24" s="16">
        <v>135</v>
      </c>
      <c r="K24" s="16">
        <v>135</v>
      </c>
      <c r="L24" s="16">
        <v>135</v>
      </c>
      <c r="M24" s="16">
        <v>135</v>
      </c>
      <c r="N24" s="16">
        <v>135</v>
      </c>
      <c r="O24" s="16">
        <v>135</v>
      </c>
      <c r="P24" s="27">
        <f t="shared" si="3"/>
        <v>1723</v>
      </c>
      <c r="Q24" s="3"/>
    </row>
    <row r="25" spans="1:25" x14ac:dyDescent="0.25">
      <c r="A25" s="24" t="s">
        <v>49</v>
      </c>
      <c r="B25" s="102">
        <v>5110</v>
      </c>
      <c r="C25" s="16" t="s">
        <v>23</v>
      </c>
      <c r="D25" s="29"/>
      <c r="E25" s="93"/>
      <c r="F25" s="29"/>
      <c r="G25" s="29"/>
      <c r="H25" s="29"/>
      <c r="I25" s="29"/>
      <c r="J25" s="29"/>
      <c r="K25" s="29"/>
      <c r="L25" s="117">
        <v>2520</v>
      </c>
      <c r="M25" s="16"/>
      <c r="N25" s="29"/>
      <c r="O25" s="29"/>
      <c r="P25" s="27">
        <f>SUM(D25:O25)</f>
        <v>2520</v>
      </c>
      <c r="Q25" s="3"/>
    </row>
    <row r="26" spans="1:25" x14ac:dyDescent="0.25">
      <c r="A26" s="24" t="s">
        <v>49</v>
      </c>
      <c r="B26" s="102">
        <v>5120</v>
      </c>
      <c r="C26" s="16" t="s">
        <v>36</v>
      </c>
      <c r="D26" s="16"/>
      <c r="E26" s="16"/>
      <c r="F26" s="126"/>
      <c r="G26" s="16"/>
      <c r="H26" s="16"/>
      <c r="I26" s="16"/>
      <c r="J26" s="16"/>
      <c r="K26" s="16"/>
      <c r="L26" s="16"/>
      <c r="M26" s="16"/>
      <c r="N26" s="16"/>
      <c r="O26" s="16"/>
      <c r="P26" s="27">
        <f t="shared" si="3"/>
        <v>0</v>
      </c>
      <c r="Q26" s="3"/>
    </row>
    <row r="27" spans="1:25" x14ac:dyDescent="0.25">
      <c r="A27" s="24" t="s">
        <v>78</v>
      </c>
      <c r="B27" s="102">
        <v>5130</v>
      </c>
      <c r="C27" s="16" t="s">
        <v>37</v>
      </c>
      <c r="D27" s="16"/>
      <c r="E27" s="16"/>
      <c r="F27" s="126"/>
      <c r="G27" s="16">
        <v>597</v>
      </c>
      <c r="H27" s="16">
        <v>3169</v>
      </c>
      <c r="I27" s="16"/>
      <c r="J27" s="16"/>
      <c r="K27" s="16"/>
      <c r="L27" s="16"/>
      <c r="M27" s="16"/>
      <c r="N27" s="16">
        <v>1039.58</v>
      </c>
      <c r="O27" s="16">
        <v>170</v>
      </c>
      <c r="P27" s="27">
        <f t="shared" si="3"/>
        <v>4975.58</v>
      </c>
      <c r="Q27" s="3"/>
    </row>
    <row r="28" spans="1:25" x14ac:dyDescent="0.25">
      <c r="A28" s="24" t="s">
        <v>78</v>
      </c>
      <c r="B28" s="102">
        <v>5140</v>
      </c>
      <c r="C28" s="16" t="s">
        <v>67</v>
      </c>
      <c r="D28" s="92"/>
      <c r="E28" s="105">
        <v>1200</v>
      </c>
      <c r="F28" s="26"/>
      <c r="G28" s="26"/>
      <c r="H28" s="26"/>
      <c r="I28" s="26"/>
      <c r="J28" s="26"/>
      <c r="K28" s="26"/>
      <c r="L28" s="26"/>
      <c r="M28" s="26"/>
      <c r="N28" s="16"/>
      <c r="O28" s="26"/>
      <c r="P28" s="27">
        <f t="shared" si="3"/>
        <v>1200</v>
      </c>
      <c r="Q28" s="3"/>
    </row>
    <row r="29" spans="1:25" x14ac:dyDescent="0.25">
      <c r="A29" s="24" t="s">
        <v>46</v>
      </c>
      <c r="B29" s="102">
        <v>5150</v>
      </c>
      <c r="C29" s="16" t="s">
        <v>39</v>
      </c>
      <c r="D29" s="26"/>
      <c r="E29" s="105">
        <v>99</v>
      </c>
      <c r="F29" s="92"/>
      <c r="G29" s="123">
        <v>349</v>
      </c>
      <c r="H29" s="26"/>
      <c r="I29" s="26"/>
      <c r="J29" s="26"/>
      <c r="K29" s="26"/>
      <c r="L29" s="26"/>
      <c r="M29" s="26"/>
      <c r="N29" s="26"/>
      <c r="O29" s="26"/>
      <c r="P29" s="27">
        <f>SUM(D29:O29)</f>
        <v>448</v>
      </c>
      <c r="Q29" s="3"/>
    </row>
    <row r="30" spans="1:25" x14ac:dyDescent="0.25">
      <c r="C30" s="27" t="s">
        <v>28</v>
      </c>
      <c r="D30" s="16"/>
      <c r="E30" s="28"/>
      <c r="F30" s="16"/>
      <c r="G30" s="16"/>
      <c r="H30" s="16"/>
      <c r="I30" s="16"/>
      <c r="J30" s="16"/>
      <c r="K30" s="16"/>
      <c r="L30" s="16"/>
      <c r="M30" s="16"/>
      <c r="N30" s="16"/>
      <c r="O30" s="16"/>
      <c r="P30" s="27"/>
      <c r="Q30" s="3"/>
      <c r="Y30">
        <v>200</v>
      </c>
    </row>
    <row r="31" spans="1:25" x14ac:dyDescent="0.25">
      <c r="A31" s="24" t="s">
        <v>51</v>
      </c>
      <c r="B31" s="102">
        <v>5210</v>
      </c>
      <c r="C31" s="16" t="s">
        <v>106</v>
      </c>
      <c r="D31" s="16">
        <v>443</v>
      </c>
      <c r="E31" s="16">
        <v>629</v>
      </c>
      <c r="F31" s="16">
        <v>469</v>
      </c>
      <c r="G31" s="16">
        <v>499</v>
      </c>
      <c r="H31" s="16">
        <v>648</v>
      </c>
      <c r="I31" s="16">
        <v>485</v>
      </c>
      <c r="J31" s="16">
        <v>564</v>
      </c>
      <c r="K31" s="16">
        <v>582</v>
      </c>
      <c r="L31" s="16">
        <v>590</v>
      </c>
      <c r="M31" s="16">
        <v>590</v>
      </c>
      <c r="N31" s="16">
        <v>739.29</v>
      </c>
      <c r="O31" s="16">
        <v>376</v>
      </c>
      <c r="P31" s="27">
        <f t="shared" si="3"/>
        <v>6614.29</v>
      </c>
      <c r="Q31" s="3"/>
      <c r="Y31">
        <v>175</v>
      </c>
    </row>
    <row r="32" spans="1:25" x14ac:dyDescent="0.25">
      <c r="A32" s="24" t="s">
        <v>52</v>
      </c>
      <c r="B32" s="102">
        <v>5220</v>
      </c>
      <c r="C32" s="16" t="s">
        <v>30</v>
      </c>
      <c r="D32" s="16">
        <v>358</v>
      </c>
      <c r="E32" s="16">
        <v>400</v>
      </c>
      <c r="F32" s="16">
        <v>376</v>
      </c>
      <c r="G32" s="16">
        <v>331</v>
      </c>
      <c r="H32" s="16">
        <v>331</v>
      </c>
      <c r="I32" s="16">
        <v>330</v>
      </c>
      <c r="J32" s="16">
        <v>307</v>
      </c>
      <c r="K32" s="16">
        <v>300</v>
      </c>
      <c r="L32" s="16">
        <v>335</v>
      </c>
      <c r="M32" s="16">
        <v>295</v>
      </c>
      <c r="N32" s="16">
        <v>325</v>
      </c>
      <c r="O32" s="16">
        <v>339</v>
      </c>
      <c r="P32" s="27">
        <f t="shared" si="3"/>
        <v>4027</v>
      </c>
      <c r="Q32" s="3"/>
      <c r="Y32">
        <v>250</v>
      </c>
    </row>
    <row r="33" spans="1:21" x14ac:dyDescent="0.25">
      <c r="A33" s="24" t="s">
        <v>53</v>
      </c>
      <c r="B33" s="102">
        <v>5230</v>
      </c>
      <c r="C33" s="16" t="s">
        <v>31</v>
      </c>
      <c r="D33" s="16">
        <v>166</v>
      </c>
      <c r="E33" s="28">
        <v>168</v>
      </c>
      <c r="F33" s="16">
        <v>166</v>
      </c>
      <c r="G33" s="16">
        <v>166</v>
      </c>
      <c r="H33" s="16">
        <v>168</v>
      </c>
      <c r="I33" s="16">
        <v>166</v>
      </c>
      <c r="J33" s="16">
        <v>166</v>
      </c>
      <c r="K33" s="16">
        <v>168</v>
      </c>
      <c r="L33" s="16">
        <v>166</v>
      </c>
      <c r="M33" s="16">
        <v>166</v>
      </c>
      <c r="N33" s="16">
        <v>166</v>
      </c>
      <c r="O33" s="16">
        <v>166</v>
      </c>
      <c r="P33" s="27">
        <f t="shared" si="3"/>
        <v>1998</v>
      </c>
      <c r="Q33" s="3"/>
    </row>
    <row r="34" spans="1:21" x14ac:dyDescent="0.25">
      <c r="C34" s="27" t="s">
        <v>32</v>
      </c>
      <c r="D34" s="16"/>
      <c r="E34" s="28"/>
      <c r="F34" s="16"/>
      <c r="G34" s="16"/>
      <c r="H34" s="16"/>
      <c r="I34" s="16"/>
      <c r="J34" s="16"/>
      <c r="K34" s="16"/>
      <c r="L34" s="16"/>
      <c r="M34" s="16"/>
      <c r="N34" s="16"/>
      <c r="O34" s="16"/>
      <c r="P34" s="27"/>
      <c r="Q34" s="3"/>
    </row>
    <row r="35" spans="1:21" x14ac:dyDescent="0.25">
      <c r="A35" s="24" t="s">
        <v>68</v>
      </c>
      <c r="B35" s="102">
        <v>5500</v>
      </c>
      <c r="C35" s="16" t="s">
        <v>33</v>
      </c>
      <c r="D35" s="44">
        <v>9091</v>
      </c>
      <c r="E35" s="94"/>
      <c r="F35" s="30"/>
      <c r="G35" s="30"/>
      <c r="H35" s="30"/>
      <c r="I35" s="30"/>
      <c r="J35" s="30"/>
      <c r="K35" s="30"/>
      <c r="L35" s="30"/>
      <c r="M35" s="30"/>
      <c r="N35" s="30"/>
      <c r="O35" s="30"/>
      <c r="P35" s="31">
        <f t="shared" si="3"/>
        <v>9091</v>
      </c>
      <c r="Q35" s="81"/>
    </row>
    <row r="36" spans="1:21" x14ac:dyDescent="0.25">
      <c r="A36" s="24" t="s">
        <v>77</v>
      </c>
      <c r="B36" s="102">
        <v>5600</v>
      </c>
      <c r="C36" s="16" t="s">
        <v>103</v>
      </c>
      <c r="D36" s="30"/>
      <c r="E36" s="94"/>
      <c r="F36" s="30"/>
      <c r="G36" s="30"/>
      <c r="H36" s="30"/>
      <c r="I36" s="30"/>
      <c r="J36" s="30"/>
      <c r="K36" s="30"/>
      <c r="L36" s="30"/>
      <c r="M36" s="30"/>
      <c r="N36" s="44">
        <v>13423.8</v>
      </c>
      <c r="O36" s="76">
        <v>5984</v>
      </c>
      <c r="P36" s="31">
        <f t="shared" si="3"/>
        <v>19407.8</v>
      </c>
      <c r="Q36" s="81"/>
    </row>
    <row r="37" spans="1:21" x14ac:dyDescent="0.25">
      <c r="A37" s="24" t="s">
        <v>77</v>
      </c>
      <c r="B37" s="102">
        <v>5600</v>
      </c>
      <c r="C37" s="16" t="s">
        <v>97</v>
      </c>
      <c r="D37" s="30"/>
      <c r="E37" s="94"/>
      <c r="F37" s="30"/>
      <c r="G37" s="30"/>
      <c r="H37" s="30"/>
      <c r="I37" s="30"/>
      <c r="J37" s="30"/>
      <c r="K37" s="30"/>
      <c r="L37" s="30"/>
      <c r="M37" s="30"/>
      <c r="N37" s="41">
        <v>761</v>
      </c>
      <c r="O37" s="30"/>
      <c r="P37" s="31">
        <f t="shared" si="3"/>
        <v>761</v>
      </c>
      <c r="Q37" s="81"/>
    </row>
    <row r="38" spans="1:21" x14ac:dyDescent="0.25">
      <c r="C38" s="110" t="s">
        <v>102</v>
      </c>
      <c r="D38" s="79"/>
      <c r="E38" s="95"/>
      <c r="F38" s="79"/>
      <c r="G38" s="79"/>
      <c r="H38" s="79"/>
      <c r="I38" s="111">
        <v>81</v>
      </c>
      <c r="J38" s="79"/>
      <c r="K38" s="79"/>
      <c r="L38" s="79"/>
      <c r="M38" s="79"/>
      <c r="N38" s="79"/>
      <c r="O38" s="79"/>
      <c r="P38" s="81"/>
      <c r="Q38" s="81"/>
    </row>
    <row r="39" spans="1:21" ht="15.75" thickBot="1" x14ac:dyDescent="0.3">
      <c r="C39" s="118" t="s">
        <v>99</v>
      </c>
      <c r="D39" s="119">
        <v>3992</v>
      </c>
      <c r="E39" s="119"/>
      <c r="F39" s="119">
        <v>1750</v>
      </c>
      <c r="G39" s="119"/>
      <c r="H39" s="119"/>
      <c r="I39" s="119"/>
      <c r="J39" s="119">
        <v>492</v>
      </c>
      <c r="K39" s="119"/>
      <c r="L39" s="119">
        <v>875</v>
      </c>
      <c r="M39" s="119"/>
      <c r="N39" s="119"/>
      <c r="O39" s="119"/>
      <c r="P39" s="119"/>
      <c r="Q39" s="119"/>
    </row>
    <row r="40" spans="1:21" ht="15.75" hidden="1" thickBot="1" x14ac:dyDescent="0.3">
      <c r="B40" s="102">
        <v>5160</v>
      </c>
      <c r="C40" s="7" t="s">
        <v>99</v>
      </c>
      <c r="D40" s="20"/>
      <c r="E40" s="20"/>
      <c r="F40" s="20"/>
      <c r="G40" s="20"/>
      <c r="H40" s="20"/>
      <c r="I40" s="20"/>
      <c r="J40" s="112"/>
      <c r="K40" s="20"/>
      <c r="L40" s="20"/>
      <c r="M40" s="20"/>
      <c r="N40" s="20"/>
      <c r="O40" s="20"/>
      <c r="P40" s="21">
        <f t="shared" si="3"/>
        <v>0</v>
      </c>
      <c r="Q40" s="81"/>
      <c r="U40" s="84"/>
    </row>
    <row r="41" spans="1:21" ht="15.75" hidden="1" thickBot="1" x14ac:dyDescent="0.3">
      <c r="C41" s="10" t="s">
        <v>54</v>
      </c>
      <c r="D41" s="22"/>
      <c r="E41" s="97"/>
      <c r="F41" s="22"/>
      <c r="G41" s="22"/>
      <c r="H41" s="22"/>
      <c r="I41" s="22"/>
      <c r="J41" s="22"/>
      <c r="K41" s="22"/>
      <c r="L41" s="22"/>
      <c r="M41" s="22"/>
      <c r="N41" s="22"/>
      <c r="O41" s="22"/>
      <c r="P41" s="23">
        <f t="shared" si="3"/>
        <v>0</v>
      </c>
      <c r="Q41" s="81"/>
    </row>
    <row r="42" spans="1:21" ht="15.75" thickBot="1" x14ac:dyDescent="0.3">
      <c r="C42" s="11" t="s">
        <v>35</v>
      </c>
      <c r="D42" s="12">
        <f t="shared" ref="D42:O42" si="4">D3-D11</f>
        <v>-1475</v>
      </c>
      <c r="E42" s="98">
        <f t="shared" si="4"/>
        <v>2017</v>
      </c>
      <c r="F42" s="12">
        <f t="shared" si="4"/>
        <v>3502</v>
      </c>
      <c r="G42" s="12">
        <f t="shared" si="4"/>
        <v>251</v>
      </c>
      <c r="H42" s="12">
        <f t="shared" si="4"/>
        <v>-973</v>
      </c>
      <c r="I42" s="12">
        <f t="shared" si="4"/>
        <v>2679</v>
      </c>
      <c r="J42" s="12">
        <f t="shared" si="4"/>
        <v>3551</v>
      </c>
      <c r="K42" s="12">
        <f t="shared" si="4"/>
        <v>3714</v>
      </c>
      <c r="L42" s="12">
        <f t="shared" si="4"/>
        <v>-1822</v>
      </c>
      <c r="M42" s="12">
        <f t="shared" si="4"/>
        <v>3137</v>
      </c>
      <c r="N42" s="37">
        <f t="shared" si="4"/>
        <v>-557.66999999999825</v>
      </c>
      <c r="O42" s="12">
        <f t="shared" si="4"/>
        <v>-3272</v>
      </c>
      <c r="P42" s="13">
        <f t="shared" si="3"/>
        <v>10751.330000000002</v>
      </c>
      <c r="Q42" s="107"/>
    </row>
    <row r="43" spans="1:21" ht="15.75" thickBot="1" x14ac:dyDescent="0.3">
      <c r="C43" s="11" t="s">
        <v>72</v>
      </c>
      <c r="D43" s="14"/>
      <c r="E43" s="99"/>
      <c r="F43" s="12">
        <f>SUM(D42:F42)</f>
        <v>4044</v>
      </c>
      <c r="G43" s="14"/>
      <c r="H43" s="14"/>
      <c r="I43" s="12">
        <f>SUM(G42:I42)</f>
        <v>1957</v>
      </c>
      <c r="J43" s="14"/>
      <c r="K43" s="14"/>
      <c r="L43" s="12">
        <f>SUM(J42:L42)</f>
        <v>5443</v>
      </c>
      <c r="M43" s="14"/>
      <c r="N43" s="14"/>
      <c r="O43" s="12">
        <f>SUM(M42:O42)</f>
        <v>-692.66999999999825</v>
      </c>
      <c r="P43" s="13">
        <f t="shared" si="3"/>
        <v>10751.330000000002</v>
      </c>
      <c r="Q43" s="107"/>
    </row>
    <row r="44" spans="1:21" x14ac:dyDescent="0.25">
      <c r="B44" s="102">
        <v>6000</v>
      </c>
      <c r="C44" t="s">
        <v>70</v>
      </c>
      <c r="D44" s="120">
        <v>2600</v>
      </c>
      <c r="E44" s="121"/>
      <c r="F44" s="120">
        <v>5000</v>
      </c>
      <c r="G44" s="120">
        <v>2500</v>
      </c>
      <c r="H44" s="120"/>
      <c r="I44" s="120"/>
      <c r="J44" s="120">
        <v>2500</v>
      </c>
      <c r="K44" s="120"/>
      <c r="L44" s="120">
        <v>5000</v>
      </c>
      <c r="M44" s="120"/>
      <c r="N44" s="120"/>
      <c r="O44" s="120">
        <v>4500</v>
      </c>
      <c r="P44" s="120"/>
      <c r="Q44" s="2"/>
      <c r="R44" s="2">
        <f>SUM(D44:P44)</f>
        <v>22100</v>
      </c>
      <c r="S44" s="2">
        <f>P43-R44</f>
        <v>-11348.669999999998</v>
      </c>
    </row>
    <row r="45" spans="1:21" x14ac:dyDescent="0.25">
      <c r="F45" s="45"/>
      <c r="G45" s="45"/>
      <c r="H45" s="45"/>
      <c r="I45" s="45"/>
      <c r="J45" s="45"/>
      <c r="K45" s="45"/>
      <c r="L45" s="45"/>
      <c r="M45" s="45"/>
      <c r="N45" s="45"/>
      <c r="O45" s="45"/>
      <c r="R45" s="45"/>
    </row>
    <row r="46" spans="1:21" x14ac:dyDescent="0.25">
      <c r="C46" s="19" t="s">
        <v>55</v>
      </c>
      <c r="D46" s="19">
        <v>492</v>
      </c>
      <c r="E46" s="28"/>
      <c r="F46" s="19">
        <v>333</v>
      </c>
      <c r="G46" s="16"/>
      <c r="H46" s="19">
        <v>347</v>
      </c>
      <c r="I46" s="16"/>
      <c r="J46" s="15" t="s">
        <v>66</v>
      </c>
      <c r="K46" s="16"/>
    </row>
    <row r="47" spans="1:21" x14ac:dyDescent="0.25">
      <c r="C47" s="16" t="s">
        <v>56</v>
      </c>
      <c r="D47" s="17">
        <f>D46*K47</f>
        <v>88.550528324628388</v>
      </c>
      <c r="E47" s="101"/>
      <c r="F47" s="17">
        <f>F46*K47</f>
        <v>59.933589292888726</v>
      </c>
      <c r="G47" s="16"/>
      <c r="H47" s="17">
        <f>H46*K47</f>
        <v>62.453319773670835</v>
      </c>
      <c r="I47" s="16"/>
      <c r="J47" s="17">
        <f>P43</f>
        <v>10751.330000000002</v>
      </c>
      <c r="K47" s="18">
        <f>J47/J58</f>
        <v>0.17998074862729346</v>
      </c>
    </row>
    <row r="48" spans="1:21" x14ac:dyDescent="0.25">
      <c r="C48" s="16" t="s">
        <v>65</v>
      </c>
      <c r="D48" s="17">
        <f>D46*K48</f>
        <v>104.10021896343915</v>
      </c>
      <c r="E48" s="101"/>
      <c r="F48" s="17">
        <f>F46*K48</f>
        <v>70.458075030132591</v>
      </c>
      <c r="G48" s="16"/>
      <c r="H48" s="17">
        <f>H46*K48</f>
        <v>73.420276382750785</v>
      </c>
      <c r="I48" s="16"/>
      <c r="J48" s="17">
        <f>SUM(P31:P33)</f>
        <v>12639.29</v>
      </c>
      <c r="K48" s="18">
        <f>J48/J58</f>
        <v>0.21158581090129908</v>
      </c>
    </row>
    <row r="49" spans="3:13" x14ac:dyDescent="0.25">
      <c r="C49" s="16" t="s">
        <v>57</v>
      </c>
      <c r="D49" s="17">
        <f>D46*K49</f>
        <v>73.755524306950576</v>
      </c>
      <c r="E49" s="101"/>
      <c r="F49" s="17">
        <f>F46*K49</f>
        <v>49.91989754921655</v>
      </c>
      <c r="G49" s="16"/>
      <c r="H49" s="17">
        <f>H46*K49</f>
        <v>52.018631980715142</v>
      </c>
      <c r="I49" s="16"/>
      <c r="J49" s="17">
        <f>SUM(P20:P22)</f>
        <v>8955</v>
      </c>
      <c r="K49" s="18">
        <f>J49/J58</f>
        <v>0.14990960224989955</v>
      </c>
    </row>
    <row r="50" spans="3:13" x14ac:dyDescent="0.25">
      <c r="C50" s="16" t="s">
        <v>58</v>
      </c>
      <c r="D50" s="17">
        <f>D46*K50</f>
        <v>7.4126155082362395</v>
      </c>
      <c r="E50" s="101"/>
      <c r="F50" s="17">
        <f>F46*K50</f>
        <v>5.0170751305745283</v>
      </c>
      <c r="G50" s="16"/>
      <c r="H50" s="17">
        <f>H46*K50</f>
        <v>5.2280032141422259</v>
      </c>
      <c r="I50" s="16"/>
      <c r="J50" s="17">
        <f>P13</f>
        <v>900</v>
      </c>
      <c r="K50" s="18">
        <f>J50/J58</f>
        <v>1.5066291683406991E-2</v>
      </c>
    </row>
    <row r="51" spans="3:13" x14ac:dyDescent="0.25">
      <c r="C51" s="16" t="s">
        <v>59</v>
      </c>
      <c r="D51" s="17"/>
      <c r="E51" s="101"/>
      <c r="F51" s="17"/>
      <c r="G51" s="16"/>
      <c r="H51" s="17"/>
      <c r="I51" s="16"/>
      <c r="J51" s="17">
        <v>0</v>
      </c>
      <c r="K51" s="18"/>
      <c r="M51" t="s">
        <v>80</v>
      </c>
    </row>
    <row r="52" spans="3:13" x14ac:dyDescent="0.25">
      <c r="C52" s="16" t="s">
        <v>60</v>
      </c>
      <c r="D52" s="17">
        <f>D46*K52</f>
        <v>89.499754921655281</v>
      </c>
      <c r="E52" s="28"/>
      <c r="F52" s="17">
        <f>F46*K52</f>
        <v>60.576053635998392</v>
      </c>
      <c r="G52" s="16"/>
      <c r="H52" s="17">
        <f>H46*K52</f>
        <v>63.122794629704032</v>
      </c>
      <c r="I52" s="16"/>
      <c r="J52" s="17">
        <f>SUM(P24:P29)</f>
        <v>10866.58</v>
      </c>
      <c r="K52" s="18">
        <f>J52/J58</f>
        <v>0.18191007097897416</v>
      </c>
      <c r="M52" t="s">
        <v>79</v>
      </c>
    </row>
    <row r="53" spans="3:13" x14ac:dyDescent="0.25">
      <c r="C53" s="16" t="s">
        <v>62</v>
      </c>
      <c r="D53" s="17">
        <f>D46*K53</f>
        <v>9.4634391321816</v>
      </c>
      <c r="E53" s="28"/>
      <c r="F53" s="17">
        <f>F46*K53</f>
        <v>6.4051325833668145</v>
      </c>
      <c r="G53" s="16"/>
      <c r="H53" s="17">
        <f>H46*K53</f>
        <v>6.6744174367215754</v>
      </c>
      <c r="I53" s="16"/>
      <c r="J53" s="17">
        <f>SUM(P15:P16)</f>
        <v>1149</v>
      </c>
      <c r="K53" s="18">
        <f>J53/J58</f>
        <v>1.9234632382482925E-2</v>
      </c>
    </row>
    <row r="54" spans="3:13" x14ac:dyDescent="0.25">
      <c r="C54" s="16" t="s">
        <v>61</v>
      </c>
      <c r="D54" s="17">
        <f>D46*K54</f>
        <v>12.601446364001609</v>
      </c>
      <c r="E54" s="28"/>
      <c r="F54" s="17">
        <f>F46*K54</f>
        <v>8.5290277219766981</v>
      </c>
      <c r="G54" s="16"/>
      <c r="H54" s="17">
        <f>H46*K54</f>
        <v>8.8876054640417852</v>
      </c>
      <c r="I54" s="16"/>
      <c r="J54" s="17">
        <f>SUM(P18:P19)</f>
        <v>1530</v>
      </c>
      <c r="K54" s="18">
        <f>J54/J58</f>
        <v>2.5612695861791886E-2</v>
      </c>
    </row>
    <row r="55" spans="3:13" x14ac:dyDescent="0.25">
      <c r="C55" s="16" t="s">
        <v>71</v>
      </c>
      <c r="D55" s="17">
        <v>17</v>
      </c>
      <c r="E55" s="28"/>
      <c r="F55" s="17">
        <v>17</v>
      </c>
      <c r="G55" s="16"/>
      <c r="H55" s="17">
        <v>17</v>
      </c>
      <c r="I55" s="16"/>
      <c r="J55" s="17">
        <f>P17</f>
        <v>2600</v>
      </c>
      <c r="K55" s="18">
        <f>J55/J58</f>
        <v>4.3524842640953527E-2</v>
      </c>
    </row>
    <row r="56" spans="3:13" x14ac:dyDescent="0.25">
      <c r="C56" s="16" t="s">
        <v>63</v>
      </c>
      <c r="D56" s="17">
        <f>SUM(D47:D55)</f>
        <v>402.38352752109279</v>
      </c>
      <c r="E56" s="28"/>
      <c r="F56" s="17">
        <f>SUM(F47:F55)</f>
        <v>277.83885094415433</v>
      </c>
      <c r="G56" s="16"/>
      <c r="H56" s="17">
        <f>SUM(H47:H55)</f>
        <v>288.80504888174636</v>
      </c>
      <c r="I56" s="16"/>
      <c r="J56" s="17">
        <f>SUM(J47:J55)</f>
        <v>49391.200000000004</v>
      </c>
      <c r="K56" s="18">
        <f>SUM(K47:K55)</f>
        <v>0.8268246953261017</v>
      </c>
    </row>
    <row r="57" spans="3:13" x14ac:dyDescent="0.25">
      <c r="J57" s="2"/>
    </row>
    <row r="58" spans="3:13" x14ac:dyDescent="0.25">
      <c r="C58" t="s">
        <v>64</v>
      </c>
      <c r="D58">
        <f>D46*6</f>
        <v>2952</v>
      </c>
      <c r="F58">
        <f>F46*4</f>
        <v>1332</v>
      </c>
      <c r="H58">
        <f>H46*2</f>
        <v>694</v>
      </c>
      <c r="J58" s="2">
        <f>SUM(D58,F58,H58)*12</f>
        <v>59736</v>
      </c>
    </row>
  </sheetData>
  <mergeCells count="2">
    <mergeCell ref="D1:I1"/>
    <mergeCell ref="J1:O1"/>
  </mergeCells>
  <pageMargins left="0.7" right="0.7" top="0.75" bottom="0.75" header="0.3" footer="0.3"/>
  <pageSetup scale="80"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705FB-F47E-4FBA-A740-D73C3B691F0C}">
  <sheetPr>
    <tabColor rgb="FF008000"/>
    <pageSetUpPr fitToPage="1"/>
  </sheetPr>
  <dimension ref="A1:AC59"/>
  <sheetViews>
    <sheetView tabSelected="1" zoomScale="75" zoomScaleNormal="75" workbookViewId="0">
      <pane xSplit="10" ySplit="10" topLeftCell="K11" activePane="bottomRight" state="frozen"/>
      <selection pane="topRight" activeCell="I1" sqref="I1"/>
      <selection pane="bottomLeft" activeCell="A15" sqref="A15"/>
      <selection pane="bottomRight" activeCell="C38" sqref="C38"/>
    </sheetView>
  </sheetViews>
  <sheetFormatPr defaultRowHeight="15" x14ac:dyDescent="0.25"/>
  <cols>
    <col min="1" max="1" width="13.140625" style="24" customWidth="1"/>
    <col min="2" max="2" width="8.140625" style="102" customWidth="1"/>
    <col min="3" max="3" width="47.7109375" customWidth="1"/>
    <col min="4" max="4" width="7.7109375" customWidth="1"/>
    <col min="5" max="5" width="7.7109375" style="91" customWidth="1"/>
    <col min="6" max="9" width="7.7109375" customWidth="1"/>
    <col min="10" max="10" width="10.5703125" customWidth="1"/>
    <col min="11" max="15" width="7.7109375" customWidth="1"/>
    <col min="16" max="16" width="9.140625" customWidth="1"/>
    <col min="19" max="19" width="11" bestFit="1" customWidth="1"/>
    <col min="20" max="20" width="8.42578125" customWidth="1"/>
    <col min="21" max="21" width="11" bestFit="1" customWidth="1"/>
  </cols>
  <sheetData>
    <row r="1" spans="1:29" s="1" customFormat="1" ht="30" x14ac:dyDescent="0.25">
      <c r="B1" s="102" t="s">
        <v>100</v>
      </c>
      <c r="C1" s="1" t="s">
        <v>12</v>
      </c>
      <c r="D1" s="139">
        <v>2020</v>
      </c>
      <c r="E1" s="140"/>
      <c r="F1" s="140"/>
      <c r="G1" s="140"/>
      <c r="H1" s="140"/>
      <c r="I1" s="140"/>
      <c r="J1" s="141">
        <v>2021</v>
      </c>
      <c r="K1" s="140"/>
      <c r="L1" s="140"/>
      <c r="M1" s="140"/>
      <c r="N1" s="140"/>
      <c r="O1" s="140"/>
      <c r="P1" s="127" t="s">
        <v>22</v>
      </c>
      <c r="Q1" s="127"/>
    </row>
    <row r="2" spans="1:29" ht="15.75" thickBot="1" x14ac:dyDescent="0.3">
      <c r="D2" s="124" t="s">
        <v>11</v>
      </c>
      <c r="E2" s="125" t="s">
        <v>0</v>
      </c>
      <c r="F2" s="125" t="s">
        <v>1</v>
      </c>
      <c r="G2" s="125" t="s">
        <v>2</v>
      </c>
      <c r="H2" s="125" t="s">
        <v>3</v>
      </c>
      <c r="I2" s="125" t="s">
        <v>4</v>
      </c>
      <c r="J2" s="125" t="s">
        <v>5</v>
      </c>
      <c r="K2" s="125" t="s">
        <v>6</v>
      </c>
      <c r="L2" s="125" t="s">
        <v>7</v>
      </c>
      <c r="M2" s="125" t="s">
        <v>8</v>
      </c>
      <c r="N2" s="125" t="s">
        <v>9</v>
      </c>
      <c r="O2" s="125" t="s">
        <v>10</v>
      </c>
    </row>
    <row r="3" spans="1:29" s="3" customFormat="1" x14ac:dyDescent="0.25">
      <c r="A3" s="25"/>
      <c r="B3" s="103"/>
      <c r="C3" s="4" t="s">
        <v>14</v>
      </c>
      <c r="D3" s="5">
        <f t="shared" ref="D3:O3" si="0">SUM(D4:D11)</f>
        <v>14434</v>
      </c>
      <c r="E3" s="88">
        <f t="shared" si="0"/>
        <v>8478</v>
      </c>
      <c r="F3" s="5">
        <f t="shared" si="0"/>
        <v>4978</v>
      </c>
      <c r="G3" s="5">
        <f t="shared" si="0"/>
        <v>4978</v>
      </c>
      <c r="H3" s="5">
        <f t="shared" si="0"/>
        <v>4978</v>
      </c>
      <c r="I3" s="5">
        <f t="shared" si="0"/>
        <v>4978</v>
      </c>
      <c r="J3" s="5">
        <f t="shared" si="0"/>
        <v>4978</v>
      </c>
      <c r="K3" s="5">
        <f t="shared" si="0"/>
        <v>4978</v>
      </c>
      <c r="L3" s="5">
        <f t="shared" si="0"/>
        <v>4978</v>
      </c>
      <c r="M3" s="5">
        <f t="shared" si="0"/>
        <v>4978</v>
      </c>
      <c r="N3" s="5">
        <f t="shared" si="0"/>
        <v>25147</v>
      </c>
      <c r="O3" s="5">
        <f t="shared" si="0"/>
        <v>4978</v>
      </c>
      <c r="P3" s="6">
        <f>SUM(P4:P10)</f>
        <v>92861</v>
      </c>
      <c r="Q3" s="106"/>
      <c r="R3" s="122"/>
      <c r="S3" s="122"/>
      <c r="T3" s="122"/>
      <c r="U3" s="122"/>
      <c r="V3" s="122"/>
      <c r="W3" s="122"/>
      <c r="X3" s="122"/>
      <c r="Y3" s="122"/>
      <c r="Z3" s="122"/>
      <c r="AA3" s="122"/>
      <c r="AB3" s="122"/>
      <c r="AC3" s="122"/>
    </row>
    <row r="4" spans="1:29" x14ac:dyDescent="0.25">
      <c r="B4" s="102">
        <v>4010</v>
      </c>
      <c r="C4" s="16" t="s">
        <v>13</v>
      </c>
      <c r="D4" s="17">
        <v>4978</v>
      </c>
      <c r="E4" s="89">
        <v>4978</v>
      </c>
      <c r="F4" s="17">
        <v>4978</v>
      </c>
      <c r="G4" s="17">
        <v>4978</v>
      </c>
      <c r="H4" s="17">
        <v>4978</v>
      </c>
      <c r="I4" s="17">
        <v>4978</v>
      </c>
      <c r="J4" s="17">
        <v>4978</v>
      </c>
      <c r="K4" s="17">
        <v>4978</v>
      </c>
      <c r="L4" s="17">
        <v>4978</v>
      </c>
      <c r="M4" s="17">
        <v>4978</v>
      </c>
      <c r="N4" s="17">
        <v>4978</v>
      </c>
      <c r="O4" s="17">
        <v>4978</v>
      </c>
      <c r="P4" s="32">
        <f t="shared" ref="P4:P9" si="1">SUM(D4:O4)</f>
        <v>59736</v>
      </c>
      <c r="Q4" s="106"/>
    </row>
    <row r="5" spans="1:29" x14ac:dyDescent="0.25">
      <c r="B5" s="102">
        <v>4020</v>
      </c>
      <c r="C5" s="16" t="s">
        <v>94</v>
      </c>
      <c r="D5" s="43">
        <v>4962</v>
      </c>
      <c r="E5" s="85"/>
      <c r="F5" s="33"/>
      <c r="G5" s="33"/>
      <c r="H5" s="33"/>
      <c r="I5" s="33"/>
      <c r="J5" s="33"/>
      <c r="K5" s="33"/>
      <c r="L5" s="33"/>
      <c r="M5" s="33"/>
      <c r="N5" s="33"/>
      <c r="O5" s="33"/>
      <c r="P5" s="32">
        <f>SUM(D5:O5)</f>
        <v>4962</v>
      </c>
      <c r="Q5" s="106"/>
    </row>
    <row r="6" spans="1:29" x14ac:dyDescent="0.25">
      <c r="B6" s="102">
        <v>4020</v>
      </c>
      <c r="C6" s="16" t="s">
        <v>95</v>
      </c>
      <c r="D6" s="43">
        <v>4494</v>
      </c>
      <c r="E6" s="85"/>
      <c r="F6" s="33"/>
      <c r="G6" s="33"/>
      <c r="H6" s="33"/>
      <c r="I6" s="33"/>
      <c r="J6" s="33"/>
      <c r="K6" s="33"/>
      <c r="L6" s="33"/>
      <c r="M6" s="33"/>
      <c r="N6" s="33"/>
      <c r="O6" s="33"/>
      <c r="P6" s="32">
        <f>SUM(D6:O6)</f>
        <v>4494</v>
      </c>
      <c r="Q6" s="106"/>
    </row>
    <row r="7" spans="1:29" x14ac:dyDescent="0.25">
      <c r="B7" s="102">
        <v>4030</v>
      </c>
      <c r="C7" s="16" t="s">
        <v>110</v>
      </c>
      <c r="D7" s="34"/>
      <c r="E7" s="86"/>
      <c r="F7" s="35"/>
      <c r="G7" s="35"/>
      <c r="H7" s="35"/>
      <c r="I7" s="35"/>
      <c r="J7" s="35"/>
      <c r="K7" s="35"/>
      <c r="L7" s="35"/>
      <c r="M7" s="35"/>
      <c r="N7" s="42">
        <v>19408</v>
      </c>
      <c r="O7" s="35"/>
      <c r="P7" s="32">
        <f t="shared" si="1"/>
        <v>19408</v>
      </c>
      <c r="Q7" s="106"/>
    </row>
    <row r="8" spans="1:29" x14ac:dyDescent="0.25">
      <c r="C8" s="16" t="s">
        <v>109</v>
      </c>
      <c r="D8" s="34"/>
      <c r="E8" s="86"/>
      <c r="F8" s="35"/>
      <c r="G8" s="35"/>
      <c r="H8" s="35"/>
      <c r="I8" s="35"/>
      <c r="J8" s="35"/>
      <c r="K8" s="35"/>
      <c r="L8" s="35"/>
      <c r="M8" s="35"/>
      <c r="N8" s="131">
        <v>761</v>
      </c>
      <c r="O8" s="35"/>
      <c r="P8" s="32">
        <f t="shared" si="1"/>
        <v>761</v>
      </c>
      <c r="Q8" s="106"/>
    </row>
    <row r="9" spans="1:29" x14ac:dyDescent="0.25">
      <c r="C9" s="16" t="s">
        <v>38</v>
      </c>
      <c r="D9" s="17"/>
      <c r="E9" s="89"/>
      <c r="F9" s="17"/>
      <c r="G9" s="17"/>
      <c r="H9" s="17"/>
      <c r="I9" s="17"/>
      <c r="J9" s="17"/>
      <c r="K9" s="17"/>
      <c r="L9" s="17"/>
      <c r="M9" s="17"/>
      <c r="N9" s="17"/>
      <c r="O9" s="17"/>
      <c r="P9" s="32">
        <f t="shared" si="1"/>
        <v>0</v>
      </c>
      <c r="Q9" s="106"/>
    </row>
    <row r="10" spans="1:29" ht="30.75" thickBot="1" x14ac:dyDescent="0.3">
      <c r="B10" s="102">
        <v>4050</v>
      </c>
      <c r="C10" s="36" t="s">
        <v>75</v>
      </c>
      <c r="D10" s="130"/>
      <c r="E10" s="115">
        <v>3500</v>
      </c>
      <c r="F10" s="129"/>
      <c r="G10" s="129"/>
      <c r="H10" s="129"/>
      <c r="I10" s="129"/>
      <c r="J10" s="35"/>
      <c r="K10" s="35"/>
      <c r="L10" s="129"/>
      <c r="M10" s="35"/>
      <c r="N10" s="129"/>
      <c r="O10" s="129"/>
      <c r="P10" s="32">
        <f>SUM(E10:O10)</f>
        <v>3500</v>
      </c>
      <c r="Q10" s="106"/>
      <c r="R10" t="s">
        <v>107</v>
      </c>
      <c r="S10" t="s">
        <v>108</v>
      </c>
    </row>
    <row r="11" spans="1:29" s="66" customFormat="1" ht="77.25" hidden="1" customHeight="1" thickBot="1" x14ac:dyDescent="0.3">
      <c r="A11" s="77" t="s">
        <v>98</v>
      </c>
      <c r="B11" s="104"/>
      <c r="D11" s="72"/>
      <c r="E11" s="90"/>
      <c r="F11" s="72"/>
      <c r="G11" s="72"/>
      <c r="H11" s="72"/>
      <c r="I11" s="72"/>
      <c r="J11" s="72"/>
      <c r="K11" s="72"/>
      <c r="L11" s="72"/>
      <c r="M11" s="72"/>
      <c r="N11" s="72"/>
      <c r="O11" s="72"/>
    </row>
    <row r="12" spans="1:29" x14ac:dyDescent="0.25">
      <c r="C12" s="4" t="s">
        <v>15</v>
      </c>
      <c r="D12" s="5">
        <f t="shared" ref="D12:O12" si="2">SUM(D14:D38)</f>
        <v>20062</v>
      </c>
      <c r="E12" s="5">
        <f t="shared" si="2"/>
        <v>3408</v>
      </c>
      <c r="F12" s="5">
        <f t="shared" si="2"/>
        <v>2206</v>
      </c>
      <c r="G12" s="5">
        <f t="shared" si="2"/>
        <v>2206</v>
      </c>
      <c r="H12" s="5">
        <f t="shared" si="2"/>
        <v>3078</v>
      </c>
      <c r="I12" s="5">
        <f t="shared" si="2"/>
        <v>2656</v>
      </c>
      <c r="J12" s="5">
        <f>SUM(J14:J39)</f>
        <v>2206</v>
      </c>
      <c r="K12" s="5">
        <f t="shared" si="2"/>
        <v>2208</v>
      </c>
      <c r="L12" s="5">
        <f t="shared" si="2"/>
        <v>4726</v>
      </c>
      <c r="M12" s="5">
        <f t="shared" si="2"/>
        <v>3106</v>
      </c>
      <c r="N12" s="5">
        <f t="shared" si="2"/>
        <v>22375</v>
      </c>
      <c r="O12" s="5">
        <f t="shared" si="2"/>
        <v>2656</v>
      </c>
      <c r="P12" s="6">
        <f>SUM(D12:O12)</f>
        <v>70893</v>
      </c>
      <c r="Q12" s="106"/>
      <c r="R12" s="2"/>
    </row>
    <row r="13" spans="1:29" x14ac:dyDescent="0.25">
      <c r="C13" s="134" t="s">
        <v>16</v>
      </c>
      <c r="P13" s="9"/>
      <c r="Q13" s="3"/>
    </row>
    <row r="14" spans="1:29" x14ac:dyDescent="0.25">
      <c r="A14" s="24" t="s">
        <v>42</v>
      </c>
      <c r="B14" s="102">
        <v>5000</v>
      </c>
      <c r="C14" s="16" t="s">
        <v>76</v>
      </c>
      <c r="D14" s="26"/>
      <c r="E14" s="92"/>
      <c r="F14" s="26"/>
      <c r="G14" s="26"/>
      <c r="H14" s="26"/>
      <c r="I14" s="16">
        <v>450</v>
      </c>
      <c r="J14" s="26"/>
      <c r="K14" s="26"/>
      <c r="L14" s="26"/>
      <c r="M14" s="26"/>
      <c r="N14" s="26"/>
      <c r="O14" s="16">
        <v>450</v>
      </c>
      <c r="P14" s="27">
        <f t="shared" ref="P14:P44" si="3">SUM(D14:O14)</f>
        <v>900</v>
      </c>
      <c r="Q14" s="3"/>
    </row>
    <row r="15" spans="1:29" x14ac:dyDescent="0.25">
      <c r="A15" s="24" t="s">
        <v>43</v>
      </c>
      <c r="B15" s="102">
        <v>5010</v>
      </c>
      <c r="C15" s="16" t="s">
        <v>27</v>
      </c>
      <c r="D15" s="16">
        <v>150</v>
      </c>
      <c r="E15" s="16">
        <v>150</v>
      </c>
      <c r="F15" s="16">
        <v>150</v>
      </c>
      <c r="G15" s="16">
        <v>150</v>
      </c>
      <c r="H15" s="16">
        <v>150</v>
      </c>
      <c r="I15" s="16">
        <v>150</v>
      </c>
      <c r="J15" s="16">
        <v>150</v>
      </c>
      <c r="K15" s="16">
        <v>150</v>
      </c>
      <c r="L15" s="16">
        <v>150</v>
      </c>
      <c r="M15" s="16">
        <v>150</v>
      </c>
      <c r="N15" s="16">
        <v>150</v>
      </c>
      <c r="O15" s="16">
        <v>150</v>
      </c>
      <c r="P15" s="27">
        <f>SUM(D15:O15)</f>
        <v>1800</v>
      </c>
      <c r="Q15" s="3"/>
    </row>
    <row r="16" spans="1:29" x14ac:dyDescent="0.25">
      <c r="A16" s="24" t="s">
        <v>43</v>
      </c>
      <c r="B16" s="102">
        <v>5020</v>
      </c>
      <c r="C16" s="28" t="s">
        <v>26</v>
      </c>
      <c r="D16" s="16">
        <v>150</v>
      </c>
      <c r="E16" s="16">
        <v>150</v>
      </c>
      <c r="F16" s="16">
        <v>150</v>
      </c>
      <c r="G16" s="16">
        <v>150</v>
      </c>
      <c r="H16" s="16">
        <v>150</v>
      </c>
      <c r="I16" s="16">
        <v>150</v>
      </c>
      <c r="J16" s="16">
        <v>150</v>
      </c>
      <c r="K16" s="16">
        <v>150</v>
      </c>
      <c r="L16" s="16">
        <v>150</v>
      </c>
      <c r="M16" s="16">
        <v>150</v>
      </c>
      <c r="N16" s="16">
        <v>150</v>
      </c>
      <c r="O16" s="16">
        <v>150</v>
      </c>
      <c r="P16" s="27">
        <f t="shared" si="3"/>
        <v>1800</v>
      </c>
      <c r="Q16" s="3"/>
    </row>
    <row r="17" spans="1:25" x14ac:dyDescent="0.25">
      <c r="A17" s="24" t="s">
        <v>43</v>
      </c>
      <c r="B17" s="102">
        <v>5030</v>
      </c>
      <c r="C17" s="28" t="s">
        <v>17</v>
      </c>
      <c r="D17" s="16">
        <v>75</v>
      </c>
      <c r="E17" s="16">
        <v>75</v>
      </c>
      <c r="F17" s="16">
        <v>75</v>
      </c>
      <c r="G17" s="16">
        <v>75</v>
      </c>
      <c r="H17" s="16">
        <v>75</v>
      </c>
      <c r="I17" s="16">
        <v>75</v>
      </c>
      <c r="J17" s="16">
        <v>75</v>
      </c>
      <c r="K17" s="16">
        <v>75</v>
      </c>
      <c r="L17" s="16">
        <v>75</v>
      </c>
      <c r="M17" s="16">
        <v>75</v>
      </c>
      <c r="N17" s="16">
        <v>75</v>
      </c>
      <c r="O17" s="16">
        <v>75</v>
      </c>
      <c r="P17" s="27">
        <f t="shared" si="3"/>
        <v>900</v>
      </c>
      <c r="Q17" s="3"/>
    </row>
    <row r="18" spans="1:25" x14ac:dyDescent="0.25">
      <c r="A18" s="24" t="s">
        <v>86</v>
      </c>
      <c r="B18" s="102">
        <v>5040</v>
      </c>
      <c r="C18" s="28" t="s">
        <v>74</v>
      </c>
      <c r="D18" s="16">
        <v>600</v>
      </c>
      <c r="E18" s="16">
        <v>200</v>
      </c>
      <c r="F18" s="16">
        <v>200</v>
      </c>
      <c r="G18" s="16">
        <v>200</v>
      </c>
      <c r="H18" s="16">
        <v>200</v>
      </c>
      <c r="I18" s="16">
        <v>200</v>
      </c>
      <c r="J18" s="16">
        <v>200</v>
      </c>
      <c r="K18" s="16">
        <v>200</v>
      </c>
      <c r="L18" s="16">
        <v>200</v>
      </c>
      <c r="M18" s="16">
        <v>200</v>
      </c>
      <c r="N18" s="16">
        <v>200</v>
      </c>
      <c r="O18" s="16">
        <v>200</v>
      </c>
      <c r="P18" s="27">
        <f t="shared" si="3"/>
        <v>2800</v>
      </c>
      <c r="Q18" s="3"/>
    </row>
    <row r="19" spans="1:25" x14ac:dyDescent="0.25">
      <c r="A19" s="24" t="s">
        <v>44</v>
      </c>
      <c r="B19" s="102">
        <v>5050</v>
      </c>
      <c r="C19" s="16" t="s">
        <v>18</v>
      </c>
      <c r="D19" s="16">
        <v>55</v>
      </c>
      <c r="E19" s="28">
        <v>55</v>
      </c>
      <c r="F19" s="16">
        <v>55</v>
      </c>
      <c r="G19" s="16">
        <v>55</v>
      </c>
      <c r="H19" s="16">
        <v>55</v>
      </c>
      <c r="I19" s="16">
        <v>55</v>
      </c>
      <c r="J19" s="16">
        <v>55</v>
      </c>
      <c r="K19" s="16">
        <v>55</v>
      </c>
      <c r="L19" s="16">
        <v>55</v>
      </c>
      <c r="M19" s="16">
        <v>55</v>
      </c>
      <c r="N19" s="16">
        <v>55</v>
      </c>
      <c r="O19" s="16">
        <v>55</v>
      </c>
      <c r="P19" s="27">
        <f t="shared" si="3"/>
        <v>660</v>
      </c>
      <c r="Q19" s="3"/>
    </row>
    <row r="20" spans="1:25" x14ac:dyDescent="0.25">
      <c r="A20" s="24" t="s">
        <v>44</v>
      </c>
      <c r="B20" s="102">
        <v>5060</v>
      </c>
      <c r="C20" s="16" t="s">
        <v>19</v>
      </c>
      <c r="D20" s="29"/>
      <c r="E20" s="93"/>
      <c r="F20" s="29"/>
      <c r="G20" s="29"/>
      <c r="H20" s="16">
        <v>870</v>
      </c>
      <c r="I20" s="29"/>
      <c r="J20" s="29"/>
      <c r="K20" s="29"/>
      <c r="L20" s="29"/>
      <c r="M20" s="29"/>
      <c r="N20" s="29"/>
      <c r="O20" s="29"/>
      <c r="P20" s="27">
        <f t="shared" si="3"/>
        <v>870</v>
      </c>
      <c r="Q20" s="3"/>
    </row>
    <row r="21" spans="1:25" x14ac:dyDescent="0.25">
      <c r="A21" s="24" t="s">
        <v>45</v>
      </c>
      <c r="B21" s="102">
        <v>5070</v>
      </c>
      <c r="C21" s="16" t="s">
        <v>111</v>
      </c>
      <c r="D21" s="16">
        <v>8000</v>
      </c>
      <c r="E21" s="93"/>
      <c r="F21" s="29"/>
      <c r="G21" s="29"/>
      <c r="H21" s="29"/>
      <c r="I21" s="29"/>
      <c r="J21" s="29"/>
      <c r="K21" s="29"/>
      <c r="L21" s="29"/>
      <c r="M21" s="29"/>
      <c r="N21" s="29"/>
      <c r="O21" s="29"/>
      <c r="P21" s="27">
        <f t="shared" si="3"/>
        <v>8000</v>
      </c>
      <c r="Q21" s="3"/>
    </row>
    <row r="22" spans="1:25" x14ac:dyDescent="0.25">
      <c r="A22" s="24" t="s">
        <v>47</v>
      </c>
      <c r="B22" s="102">
        <v>5080</v>
      </c>
      <c r="C22" s="16" t="s">
        <v>41</v>
      </c>
      <c r="D22" s="29"/>
      <c r="E22" s="92"/>
      <c r="F22" s="26"/>
      <c r="G22" s="26"/>
      <c r="H22" s="26"/>
      <c r="I22" s="26"/>
      <c r="J22" s="26"/>
      <c r="K22" s="26"/>
      <c r="L22" s="26"/>
      <c r="M22" s="133">
        <v>150</v>
      </c>
      <c r="N22" s="29"/>
      <c r="O22" s="29"/>
      <c r="P22" s="27">
        <f>SUM(D22:O22)</f>
        <v>150</v>
      </c>
      <c r="Q22" s="3"/>
    </row>
    <row r="23" spans="1:25" x14ac:dyDescent="0.25">
      <c r="A23" s="24" t="s">
        <v>48</v>
      </c>
      <c r="B23" s="102">
        <v>5090</v>
      </c>
      <c r="C23" s="16" t="s">
        <v>21</v>
      </c>
      <c r="D23" s="29"/>
      <c r="E23" s="93"/>
      <c r="F23" s="29"/>
      <c r="G23" s="29"/>
      <c r="H23" s="29"/>
      <c r="I23" s="29"/>
      <c r="J23" s="29"/>
      <c r="K23" s="29"/>
      <c r="L23" s="29"/>
      <c r="M23" s="133">
        <v>450</v>
      </c>
      <c r="N23" s="29"/>
      <c r="O23" s="29"/>
      <c r="P23" s="27">
        <f t="shared" si="3"/>
        <v>450</v>
      </c>
      <c r="Q23" s="3"/>
    </row>
    <row r="24" spans="1:25" x14ac:dyDescent="0.25">
      <c r="A24" s="24" t="s">
        <v>45</v>
      </c>
      <c r="B24" s="102">
        <v>5070</v>
      </c>
      <c r="C24" s="16" t="s">
        <v>104</v>
      </c>
      <c r="D24" s="93"/>
      <c r="E24" s="93"/>
      <c r="F24" s="29"/>
      <c r="G24" s="29"/>
      <c r="H24" s="29"/>
      <c r="I24" s="29"/>
      <c r="J24" s="29"/>
      <c r="K24" s="29"/>
      <c r="L24" s="29"/>
      <c r="M24" s="132"/>
      <c r="N24" s="29"/>
      <c r="O24" s="29"/>
      <c r="P24" s="27">
        <f t="shared" si="3"/>
        <v>0</v>
      </c>
      <c r="Q24" s="3"/>
      <c r="R24" t="s">
        <v>105</v>
      </c>
    </row>
    <row r="25" spans="1:25" x14ac:dyDescent="0.25">
      <c r="A25" s="24" t="s">
        <v>50</v>
      </c>
      <c r="B25" s="102">
        <v>5100</v>
      </c>
      <c r="C25" s="16" t="s">
        <v>40</v>
      </c>
      <c r="D25" s="16">
        <v>135</v>
      </c>
      <c r="E25" s="16">
        <v>135</v>
      </c>
      <c r="F25" s="16">
        <v>135</v>
      </c>
      <c r="G25" s="16">
        <v>135</v>
      </c>
      <c r="H25" s="16">
        <v>135</v>
      </c>
      <c r="I25" s="16">
        <v>135</v>
      </c>
      <c r="J25" s="16">
        <v>135</v>
      </c>
      <c r="K25" s="16">
        <v>135</v>
      </c>
      <c r="L25" s="16">
        <v>135</v>
      </c>
      <c r="M25" s="16">
        <v>135</v>
      </c>
      <c r="N25" s="16">
        <v>135</v>
      </c>
      <c r="O25" s="16">
        <v>135</v>
      </c>
      <c r="P25" s="27">
        <f t="shared" si="3"/>
        <v>1620</v>
      </c>
      <c r="Q25" s="3"/>
    </row>
    <row r="26" spans="1:25" x14ac:dyDescent="0.25">
      <c r="A26" s="24" t="s">
        <v>49</v>
      </c>
      <c r="B26" s="102">
        <v>5110</v>
      </c>
      <c r="C26" s="16" t="s">
        <v>23</v>
      </c>
      <c r="D26" s="29"/>
      <c r="E26" s="93"/>
      <c r="F26" s="29"/>
      <c r="G26" s="29"/>
      <c r="H26" s="29"/>
      <c r="I26" s="29"/>
      <c r="J26" s="29"/>
      <c r="K26" s="29"/>
      <c r="L26" s="117">
        <v>2520</v>
      </c>
      <c r="M26" s="29"/>
      <c r="N26" s="29"/>
      <c r="O26" s="29"/>
      <c r="P26" s="27">
        <f>SUM(D26:O26)</f>
        <v>2520</v>
      </c>
      <c r="Q26" s="3"/>
    </row>
    <row r="27" spans="1:25" x14ac:dyDescent="0.25">
      <c r="A27" s="24" t="s">
        <v>49</v>
      </c>
      <c r="B27" s="102">
        <v>5120</v>
      </c>
      <c r="C27" s="16" t="s">
        <v>36</v>
      </c>
      <c r="D27" s="16">
        <v>150</v>
      </c>
      <c r="E27" s="16">
        <v>150</v>
      </c>
      <c r="F27" s="16">
        <v>150</v>
      </c>
      <c r="G27" s="16">
        <v>150</v>
      </c>
      <c r="H27" s="16">
        <v>150</v>
      </c>
      <c r="I27" s="16">
        <v>150</v>
      </c>
      <c r="J27" s="16">
        <v>150</v>
      </c>
      <c r="K27" s="16">
        <v>150</v>
      </c>
      <c r="L27" s="16">
        <v>150</v>
      </c>
      <c r="M27" s="16">
        <v>150</v>
      </c>
      <c r="N27" s="16">
        <v>150</v>
      </c>
      <c r="O27" s="16">
        <v>150</v>
      </c>
      <c r="P27" s="27">
        <f t="shared" si="3"/>
        <v>1800</v>
      </c>
      <c r="Q27" s="3"/>
    </row>
    <row r="28" spans="1:25" x14ac:dyDescent="0.25">
      <c r="A28" s="24" t="s">
        <v>78</v>
      </c>
      <c r="B28" s="102">
        <v>5130</v>
      </c>
      <c r="C28" s="16" t="s">
        <v>37</v>
      </c>
      <c r="D28" s="16">
        <v>150</v>
      </c>
      <c r="E28" s="16">
        <v>150</v>
      </c>
      <c r="F28" s="16">
        <v>150</v>
      </c>
      <c r="G28" s="16">
        <v>150</v>
      </c>
      <c r="H28" s="16">
        <v>150</v>
      </c>
      <c r="I28" s="16">
        <v>150</v>
      </c>
      <c r="J28" s="16">
        <v>150</v>
      </c>
      <c r="K28" s="16">
        <v>150</v>
      </c>
      <c r="L28" s="16">
        <v>150</v>
      </c>
      <c r="M28" s="16">
        <v>150</v>
      </c>
      <c r="N28" s="16">
        <v>150</v>
      </c>
      <c r="O28" s="16">
        <v>150</v>
      </c>
      <c r="P28" s="27">
        <f t="shared" si="3"/>
        <v>1800</v>
      </c>
      <c r="Q28" s="3"/>
    </row>
    <row r="29" spans="1:25" x14ac:dyDescent="0.25">
      <c r="A29" s="24" t="s">
        <v>78</v>
      </c>
      <c r="B29" s="102">
        <v>5140</v>
      </c>
      <c r="C29" s="16" t="s">
        <v>67</v>
      </c>
      <c r="D29" s="92"/>
      <c r="E29" s="105">
        <v>1200</v>
      </c>
      <c r="F29" s="26"/>
      <c r="G29" s="26"/>
      <c r="H29" s="26"/>
      <c r="I29" s="26"/>
      <c r="J29" s="26"/>
      <c r="K29" s="26"/>
      <c r="L29" s="26"/>
      <c r="M29" s="26"/>
      <c r="N29" s="26"/>
      <c r="O29" s="26"/>
      <c r="P29" s="27">
        <f t="shared" si="3"/>
        <v>1200</v>
      </c>
      <c r="Q29" s="3"/>
    </row>
    <row r="30" spans="1:25" x14ac:dyDescent="0.25">
      <c r="A30" s="24" t="s">
        <v>46</v>
      </c>
      <c r="B30" s="102">
        <v>5150</v>
      </c>
      <c r="C30" s="16" t="s">
        <v>39</v>
      </c>
      <c r="D30" s="26"/>
      <c r="E30" s="26"/>
      <c r="F30" s="92"/>
      <c r="G30" s="26"/>
      <c r="H30" s="26"/>
      <c r="I30" s="26"/>
      <c r="J30" s="26"/>
      <c r="K30" s="26"/>
      <c r="L30" s="26"/>
      <c r="M30" s="108">
        <v>300</v>
      </c>
      <c r="N30" s="26"/>
      <c r="O30" s="26"/>
      <c r="P30" s="27">
        <f>SUM(D30:O30)</f>
        <v>300</v>
      </c>
      <c r="Q30" s="3"/>
    </row>
    <row r="31" spans="1:25" x14ac:dyDescent="0.25">
      <c r="C31" s="135" t="s">
        <v>28</v>
      </c>
      <c r="D31" s="16"/>
      <c r="E31" s="28"/>
      <c r="F31" s="16"/>
      <c r="G31" s="16"/>
      <c r="H31" s="16"/>
      <c r="I31" s="16"/>
      <c r="J31" s="16"/>
      <c r="K31" s="16"/>
      <c r="L31" s="16"/>
      <c r="M31" s="16"/>
      <c r="N31" s="16"/>
      <c r="O31" s="16"/>
      <c r="P31" s="27"/>
      <c r="Q31" s="3"/>
      <c r="Y31">
        <v>200</v>
      </c>
    </row>
    <row r="32" spans="1:25" x14ac:dyDescent="0.25">
      <c r="A32" s="24" t="s">
        <v>51</v>
      </c>
      <c r="B32" s="102">
        <v>5210</v>
      </c>
      <c r="C32" s="16" t="s">
        <v>106</v>
      </c>
      <c r="D32" s="16">
        <v>600</v>
      </c>
      <c r="E32" s="16">
        <v>600</v>
      </c>
      <c r="F32" s="16">
        <v>600</v>
      </c>
      <c r="G32" s="16">
        <v>600</v>
      </c>
      <c r="H32" s="16">
        <v>600</v>
      </c>
      <c r="I32" s="16">
        <v>600</v>
      </c>
      <c r="J32" s="16">
        <v>600</v>
      </c>
      <c r="K32" s="16">
        <v>600</v>
      </c>
      <c r="L32" s="16">
        <v>600</v>
      </c>
      <c r="M32" s="16">
        <v>600</v>
      </c>
      <c r="N32" s="16">
        <v>600</v>
      </c>
      <c r="O32" s="16">
        <v>600</v>
      </c>
      <c r="P32" s="27">
        <f t="shared" si="3"/>
        <v>7200</v>
      </c>
      <c r="Q32" s="3"/>
      <c r="Y32">
        <v>175</v>
      </c>
    </row>
    <row r="33" spans="1:25" x14ac:dyDescent="0.25">
      <c r="A33" s="24" t="s">
        <v>52</v>
      </c>
      <c r="B33" s="102">
        <v>5220</v>
      </c>
      <c r="C33" s="16" t="s">
        <v>30</v>
      </c>
      <c r="D33" s="16">
        <v>375</v>
      </c>
      <c r="E33" s="16">
        <v>375</v>
      </c>
      <c r="F33" s="16">
        <v>375</v>
      </c>
      <c r="G33" s="16">
        <v>375</v>
      </c>
      <c r="H33" s="16">
        <v>375</v>
      </c>
      <c r="I33" s="16">
        <v>375</v>
      </c>
      <c r="J33" s="16">
        <v>375</v>
      </c>
      <c r="K33" s="16">
        <v>375</v>
      </c>
      <c r="L33" s="16">
        <v>375</v>
      </c>
      <c r="M33" s="16">
        <v>375</v>
      </c>
      <c r="N33" s="16">
        <v>375</v>
      </c>
      <c r="O33" s="16">
        <v>375</v>
      </c>
      <c r="P33" s="27">
        <f t="shared" si="3"/>
        <v>4500</v>
      </c>
      <c r="Q33" s="3"/>
      <c r="Y33">
        <v>250</v>
      </c>
    </row>
    <row r="34" spans="1:25" x14ac:dyDescent="0.25">
      <c r="A34" s="24" t="s">
        <v>53</v>
      </c>
      <c r="B34" s="102">
        <v>5230</v>
      </c>
      <c r="C34" s="16" t="s">
        <v>31</v>
      </c>
      <c r="D34" s="16">
        <v>166</v>
      </c>
      <c r="E34" s="28">
        <v>168</v>
      </c>
      <c r="F34" s="16">
        <v>166</v>
      </c>
      <c r="G34" s="16">
        <v>166</v>
      </c>
      <c r="H34" s="16">
        <v>168</v>
      </c>
      <c r="I34" s="16">
        <v>166</v>
      </c>
      <c r="J34" s="16">
        <v>166</v>
      </c>
      <c r="K34" s="16">
        <v>168</v>
      </c>
      <c r="L34" s="16">
        <v>166</v>
      </c>
      <c r="M34" s="16">
        <v>166</v>
      </c>
      <c r="N34" s="16">
        <v>166</v>
      </c>
      <c r="O34" s="16">
        <v>166</v>
      </c>
      <c r="P34" s="27">
        <f t="shared" si="3"/>
        <v>1998</v>
      </c>
      <c r="Q34" s="3"/>
    </row>
    <row r="35" spans="1:25" x14ac:dyDescent="0.25">
      <c r="C35" s="135" t="s">
        <v>32</v>
      </c>
      <c r="D35" s="16"/>
      <c r="E35" s="28"/>
      <c r="F35" s="16"/>
      <c r="G35" s="16"/>
      <c r="H35" s="16"/>
      <c r="I35" s="16"/>
      <c r="J35" s="16"/>
      <c r="K35" s="16"/>
      <c r="L35" s="16"/>
      <c r="M35" s="16"/>
      <c r="N35" s="16"/>
      <c r="O35" s="16"/>
      <c r="P35" s="27"/>
      <c r="Q35" s="3"/>
    </row>
    <row r="36" spans="1:25" x14ac:dyDescent="0.25">
      <c r="A36" s="24" t="s">
        <v>68</v>
      </c>
      <c r="B36" s="102">
        <v>5500</v>
      </c>
      <c r="C36" s="16" t="s">
        <v>112</v>
      </c>
      <c r="D36" s="44">
        <f>SUM(D5:D6)</f>
        <v>9456</v>
      </c>
      <c r="E36" s="94"/>
      <c r="F36" s="30"/>
      <c r="G36" s="30"/>
      <c r="H36" s="30"/>
      <c r="I36" s="30"/>
      <c r="J36" s="30"/>
      <c r="K36" s="30"/>
      <c r="L36" s="30"/>
      <c r="M36" s="30"/>
      <c r="N36" s="30"/>
      <c r="O36" s="30"/>
      <c r="P36" s="31">
        <f t="shared" si="3"/>
        <v>9456</v>
      </c>
      <c r="Q36" s="81"/>
    </row>
    <row r="37" spans="1:25" x14ac:dyDescent="0.25">
      <c r="A37" s="24" t="s">
        <v>77</v>
      </c>
      <c r="B37" s="102">
        <v>5600</v>
      </c>
      <c r="C37" s="16" t="s">
        <v>103</v>
      </c>
      <c r="D37" s="30"/>
      <c r="E37" s="94"/>
      <c r="F37" s="30"/>
      <c r="G37" s="30"/>
      <c r="H37" s="30"/>
      <c r="I37" s="30"/>
      <c r="J37" s="30"/>
      <c r="K37" s="30"/>
      <c r="L37" s="30"/>
      <c r="M37" s="30"/>
      <c r="N37" s="44">
        <v>19408</v>
      </c>
      <c r="O37" s="128"/>
      <c r="P37" s="31">
        <f t="shared" si="3"/>
        <v>19408</v>
      </c>
      <c r="Q37" s="81"/>
    </row>
    <row r="38" spans="1:25" x14ac:dyDescent="0.25">
      <c r="A38" s="24" t="s">
        <v>77</v>
      </c>
      <c r="B38" s="102">
        <v>5600</v>
      </c>
      <c r="C38" s="16" t="s">
        <v>97</v>
      </c>
      <c r="D38" s="30"/>
      <c r="E38" s="94"/>
      <c r="F38" s="30"/>
      <c r="G38" s="30"/>
      <c r="H38" s="30"/>
      <c r="I38" s="30"/>
      <c r="J38" s="30"/>
      <c r="K38" s="30"/>
      <c r="L38" s="30"/>
      <c r="M38" s="30"/>
      <c r="N38" s="41">
        <v>761</v>
      </c>
      <c r="O38" s="30"/>
      <c r="P38" s="31">
        <f t="shared" si="3"/>
        <v>761</v>
      </c>
      <c r="Q38" s="81"/>
    </row>
    <row r="39" spans="1:25" x14ac:dyDescent="0.25">
      <c r="C39" s="136" t="s">
        <v>102</v>
      </c>
      <c r="D39" s="79"/>
      <c r="E39" s="95"/>
      <c r="F39" s="79"/>
      <c r="G39" s="79"/>
      <c r="H39" s="79"/>
      <c r="I39" s="111">
        <v>81</v>
      </c>
      <c r="J39" s="79"/>
      <c r="K39" s="79"/>
      <c r="L39" s="79"/>
      <c r="M39" s="79"/>
      <c r="N39" s="79"/>
      <c r="O39" s="79"/>
      <c r="P39" s="81"/>
      <c r="Q39" s="81"/>
    </row>
    <row r="40" spans="1:25" ht="15.75" thickBot="1" x14ac:dyDescent="0.3">
      <c r="C40" s="137" t="s">
        <v>99</v>
      </c>
      <c r="D40" s="119"/>
      <c r="E40" s="119"/>
      <c r="F40" s="119"/>
      <c r="G40" s="119"/>
      <c r="H40" s="119"/>
      <c r="I40" s="119"/>
      <c r="J40" s="119"/>
      <c r="K40" s="119"/>
      <c r="L40" s="119"/>
      <c r="M40" s="119"/>
      <c r="N40" s="119"/>
      <c r="O40" s="119"/>
      <c r="P40" s="119"/>
      <c r="Q40" s="119"/>
    </row>
    <row r="41" spans="1:25" ht="15.75" hidden="1" thickBot="1" x14ac:dyDescent="0.3">
      <c r="B41" s="102">
        <v>5160</v>
      </c>
      <c r="C41" s="7" t="s">
        <v>99</v>
      </c>
      <c r="D41" s="20"/>
      <c r="E41" s="20"/>
      <c r="F41" s="20"/>
      <c r="G41" s="20"/>
      <c r="H41" s="20"/>
      <c r="I41" s="20"/>
      <c r="J41" s="112"/>
      <c r="K41" s="20"/>
      <c r="L41" s="20"/>
      <c r="M41" s="20"/>
      <c r="N41" s="20"/>
      <c r="O41" s="20"/>
      <c r="P41" s="21">
        <f t="shared" si="3"/>
        <v>0</v>
      </c>
      <c r="Q41" s="81"/>
      <c r="U41" s="84"/>
    </row>
    <row r="42" spans="1:25" ht="15.75" hidden="1" thickBot="1" x14ac:dyDescent="0.3">
      <c r="C42" s="10" t="s">
        <v>54</v>
      </c>
      <c r="D42" s="22"/>
      <c r="E42" s="97"/>
      <c r="F42" s="22"/>
      <c r="G42" s="22"/>
      <c r="H42" s="22"/>
      <c r="I42" s="22"/>
      <c r="J42" s="22"/>
      <c r="K42" s="22"/>
      <c r="L42" s="22"/>
      <c r="M42" s="22"/>
      <c r="N42" s="22"/>
      <c r="O42" s="22"/>
      <c r="P42" s="23">
        <f t="shared" si="3"/>
        <v>0</v>
      </c>
      <c r="Q42" s="81"/>
    </row>
    <row r="43" spans="1:25" ht="15.75" thickBot="1" x14ac:dyDescent="0.3">
      <c r="C43" s="11" t="s">
        <v>35</v>
      </c>
      <c r="D43" s="12">
        <f t="shared" ref="D43:O43" si="4">D3-D12</f>
        <v>-5628</v>
      </c>
      <c r="E43" s="98">
        <f t="shared" si="4"/>
        <v>5070</v>
      </c>
      <c r="F43" s="12">
        <f t="shared" si="4"/>
        <v>2772</v>
      </c>
      <c r="G43" s="12">
        <f t="shared" si="4"/>
        <v>2772</v>
      </c>
      <c r="H43" s="12">
        <f t="shared" si="4"/>
        <v>1900</v>
      </c>
      <c r="I43" s="12">
        <f t="shared" si="4"/>
        <v>2322</v>
      </c>
      <c r="J43" s="12">
        <f t="shared" si="4"/>
        <v>2772</v>
      </c>
      <c r="K43" s="12">
        <f t="shared" si="4"/>
        <v>2770</v>
      </c>
      <c r="L43" s="12">
        <f t="shared" si="4"/>
        <v>252</v>
      </c>
      <c r="M43" s="12">
        <f t="shared" si="4"/>
        <v>1872</v>
      </c>
      <c r="N43" s="37">
        <f t="shared" si="4"/>
        <v>2772</v>
      </c>
      <c r="O43" s="12">
        <f t="shared" si="4"/>
        <v>2322</v>
      </c>
      <c r="P43" s="13">
        <f t="shared" si="3"/>
        <v>21968</v>
      </c>
      <c r="Q43" s="107"/>
    </row>
    <row r="44" spans="1:25" ht="15.75" thickBot="1" x14ac:dyDescent="0.3">
      <c r="C44" s="138" t="s">
        <v>72</v>
      </c>
      <c r="D44" s="14"/>
      <c r="E44" s="99"/>
      <c r="F44" s="12">
        <f>SUM(D43:F43)</f>
        <v>2214</v>
      </c>
      <c r="G44" s="14"/>
      <c r="H44" s="14"/>
      <c r="I44" s="12">
        <f>SUM(G43:I43)</f>
        <v>6994</v>
      </c>
      <c r="J44" s="14"/>
      <c r="K44" s="14"/>
      <c r="L44" s="12">
        <f>SUM(J43:L43)</f>
        <v>5794</v>
      </c>
      <c r="M44" s="14"/>
      <c r="N44" s="14"/>
      <c r="O44" s="12">
        <f>SUM(M43:O43)</f>
        <v>6966</v>
      </c>
      <c r="P44" s="13">
        <f t="shared" si="3"/>
        <v>21968</v>
      </c>
      <c r="Q44" s="107"/>
    </row>
    <row r="45" spans="1:25" x14ac:dyDescent="0.25">
      <c r="B45" s="102">
        <v>6000</v>
      </c>
      <c r="C45" t="s">
        <v>70</v>
      </c>
      <c r="D45" s="120"/>
      <c r="E45" s="121"/>
      <c r="F45" s="120"/>
      <c r="G45" s="120"/>
      <c r="H45" s="120"/>
      <c r="I45" s="120"/>
      <c r="J45" s="120"/>
      <c r="K45" s="120"/>
      <c r="L45" s="120"/>
      <c r="M45" s="120"/>
      <c r="N45" s="120"/>
      <c r="O45" s="120"/>
      <c r="P45" s="120"/>
      <c r="Q45" s="2"/>
      <c r="R45" s="2">
        <f>SUM(D45:P45)</f>
        <v>0</v>
      </c>
      <c r="S45" s="2">
        <f>P44-R45</f>
        <v>21968</v>
      </c>
    </row>
    <row r="46" spans="1:25" x14ac:dyDescent="0.25">
      <c r="F46" s="45"/>
      <c r="G46" s="45"/>
      <c r="H46" s="45"/>
      <c r="I46" s="45"/>
      <c r="J46" s="45"/>
      <c r="K46" s="45"/>
      <c r="L46" s="45"/>
      <c r="M46" s="45"/>
      <c r="N46" s="45"/>
      <c r="O46" s="45"/>
      <c r="R46" s="45"/>
    </row>
    <row r="47" spans="1:25" x14ac:dyDescent="0.25">
      <c r="C47" s="19" t="s">
        <v>55</v>
      </c>
      <c r="D47" s="19">
        <v>492</v>
      </c>
      <c r="E47" s="28"/>
      <c r="F47" s="19">
        <v>333</v>
      </c>
      <c r="G47" s="16"/>
      <c r="H47" s="19">
        <v>347</v>
      </c>
      <c r="I47" s="16"/>
      <c r="J47" s="15" t="s">
        <v>66</v>
      </c>
      <c r="K47" s="16"/>
    </row>
    <row r="48" spans="1:25" x14ac:dyDescent="0.25">
      <c r="C48" s="16" t="s">
        <v>56</v>
      </c>
      <c r="D48" s="17">
        <f>D47*K48</f>
        <v>180.93370831659303</v>
      </c>
      <c r="E48" s="101"/>
      <c r="F48" s="17">
        <f>F47*K48</f>
        <v>122.46122940940137</v>
      </c>
      <c r="G48" s="16"/>
      <c r="H48" s="17">
        <f>H47*K48</f>
        <v>127.60974956475158</v>
      </c>
      <c r="I48" s="16"/>
      <c r="J48" s="17">
        <f>P44</f>
        <v>21968</v>
      </c>
      <c r="K48" s="18">
        <f>J48/J59</f>
        <v>0.36775143966787199</v>
      </c>
    </row>
    <row r="49" spans="3:13" x14ac:dyDescent="0.25">
      <c r="C49" s="16" t="s">
        <v>65</v>
      </c>
      <c r="D49" s="17">
        <f>D47*K49</f>
        <v>112.82000803535557</v>
      </c>
      <c r="E49" s="101"/>
      <c r="F49" s="17">
        <f>F47*K49</f>
        <v>76.35988348734432</v>
      </c>
      <c r="G49" s="16"/>
      <c r="H49" s="17">
        <f>H47*K49</f>
        <v>79.570208919244678</v>
      </c>
      <c r="I49" s="16"/>
      <c r="J49" s="17">
        <f>SUM(P32:P34)</f>
        <v>13698</v>
      </c>
      <c r="K49" s="18">
        <f>J49/J59</f>
        <v>0.22930895942145441</v>
      </c>
    </row>
    <row r="50" spans="3:13" x14ac:dyDescent="0.25">
      <c r="C50" s="16" t="s">
        <v>57</v>
      </c>
      <c r="D50" s="17">
        <f>D47*K50</f>
        <v>70.831659300924059</v>
      </c>
      <c r="E50" s="101"/>
      <c r="F50" s="17">
        <f>F47*K50</f>
        <v>47.940940136601043</v>
      </c>
      <c r="G50" s="16"/>
      <c r="H50" s="17">
        <f>H47*K50</f>
        <v>49.956475157359044</v>
      </c>
      <c r="I50" s="16"/>
      <c r="J50" s="17">
        <f>SUM(P21:P23)</f>
        <v>8600</v>
      </c>
      <c r="K50" s="18">
        <f>J50/J59</f>
        <v>0.14396678719700012</v>
      </c>
    </row>
    <row r="51" spans="3:13" x14ac:dyDescent="0.25">
      <c r="C51" s="16" t="s">
        <v>58</v>
      </c>
      <c r="D51" s="17">
        <f>D47*K51</f>
        <v>7.4126155082362395</v>
      </c>
      <c r="E51" s="101"/>
      <c r="F51" s="17">
        <f>F47*K51</f>
        <v>5.0170751305745283</v>
      </c>
      <c r="G51" s="16"/>
      <c r="H51" s="17">
        <f>H47*K51</f>
        <v>5.2280032141422259</v>
      </c>
      <c r="I51" s="16"/>
      <c r="J51" s="17">
        <f>P14</f>
        <v>900</v>
      </c>
      <c r="K51" s="18">
        <f>J51/J59</f>
        <v>1.5066291683406991E-2</v>
      </c>
    </row>
    <row r="52" spans="3:13" x14ac:dyDescent="0.25">
      <c r="C52" s="16" t="s">
        <v>59</v>
      </c>
      <c r="D52" s="17"/>
      <c r="E52" s="101"/>
      <c r="F52" s="17"/>
      <c r="G52" s="16"/>
      <c r="H52" s="17"/>
      <c r="I52" s="16"/>
      <c r="J52" s="17">
        <v>0</v>
      </c>
      <c r="K52" s="18"/>
      <c r="M52" t="s">
        <v>80</v>
      </c>
    </row>
    <row r="53" spans="3:13" x14ac:dyDescent="0.25">
      <c r="C53" s="16" t="s">
        <v>60</v>
      </c>
      <c r="D53" s="17">
        <f>D47*K53</f>
        <v>76.102852551225396</v>
      </c>
      <c r="E53" s="28"/>
      <c r="F53" s="17">
        <f>F47*K53</f>
        <v>51.508638007231824</v>
      </c>
      <c r="G53" s="16"/>
      <c r="H53" s="17">
        <f>H47*K53</f>
        <v>53.674166331860192</v>
      </c>
      <c r="I53" s="16"/>
      <c r="J53" s="17">
        <f>SUM(P25:P30)</f>
        <v>9240</v>
      </c>
      <c r="K53" s="18">
        <f>J53/J59</f>
        <v>0.15468059461631178</v>
      </c>
      <c r="M53" t="s">
        <v>79</v>
      </c>
    </row>
    <row r="54" spans="3:13" x14ac:dyDescent="0.25">
      <c r="C54" s="16" t="s">
        <v>62</v>
      </c>
      <c r="D54" s="17">
        <f>D47*K54</f>
        <v>22.237846524708718</v>
      </c>
      <c r="E54" s="28"/>
      <c r="F54" s="17">
        <f>F47*K54</f>
        <v>15.051225391723584</v>
      </c>
      <c r="G54" s="16"/>
      <c r="H54" s="17">
        <f>H47*K54</f>
        <v>15.684009642426677</v>
      </c>
      <c r="I54" s="16"/>
      <c r="J54" s="17">
        <f>SUM(P16:P17)</f>
        <v>2700</v>
      </c>
      <c r="K54" s="18">
        <f>J54/J59</f>
        <v>4.5198875050220973E-2</v>
      </c>
    </row>
    <row r="55" spans="3:13" x14ac:dyDescent="0.25">
      <c r="C55" s="16" t="s">
        <v>61</v>
      </c>
      <c r="D55" s="17">
        <f>D47*K55</f>
        <v>12.601446364001609</v>
      </c>
      <c r="E55" s="28"/>
      <c r="F55" s="17">
        <f>F47*K55</f>
        <v>8.5290277219766981</v>
      </c>
      <c r="G55" s="16"/>
      <c r="H55" s="17">
        <f>H47*K55</f>
        <v>8.8876054640417852</v>
      </c>
      <c r="I55" s="16"/>
      <c r="J55" s="17">
        <f>SUM(P19:P20)</f>
        <v>1530</v>
      </c>
      <c r="K55" s="18">
        <f>J55/J59</f>
        <v>2.5612695861791886E-2</v>
      </c>
    </row>
    <row r="56" spans="3:13" x14ac:dyDescent="0.25">
      <c r="C56" s="16" t="s">
        <v>71</v>
      </c>
      <c r="D56" s="17">
        <v>17</v>
      </c>
      <c r="E56" s="28"/>
      <c r="F56" s="17">
        <v>17</v>
      </c>
      <c r="G56" s="16"/>
      <c r="H56" s="17">
        <v>17</v>
      </c>
      <c r="I56" s="16"/>
      <c r="J56" s="17">
        <f>P18</f>
        <v>2800</v>
      </c>
      <c r="K56" s="18">
        <f>J56/J59</f>
        <v>4.6872907459488418E-2</v>
      </c>
    </row>
    <row r="57" spans="3:13" x14ac:dyDescent="0.25">
      <c r="C57" s="16" t="s">
        <v>63</v>
      </c>
      <c r="D57" s="17">
        <f>SUM(D48:D56)</f>
        <v>499.94013660104463</v>
      </c>
      <c r="E57" s="28"/>
      <c r="F57" s="17">
        <f>SUM(F48:F56)</f>
        <v>343.86801928485335</v>
      </c>
      <c r="G57" s="16"/>
      <c r="H57" s="17">
        <f>SUM(H48:H56)</f>
        <v>357.61021829382616</v>
      </c>
      <c r="I57" s="16"/>
      <c r="J57" s="17">
        <f>SUM(J48:J56)</f>
        <v>61436</v>
      </c>
      <c r="K57" s="18">
        <f>SUM(K48:K56)</f>
        <v>1.0284585509575466</v>
      </c>
    </row>
    <row r="58" spans="3:13" x14ac:dyDescent="0.25">
      <c r="J58" s="2"/>
    </row>
    <row r="59" spans="3:13" x14ac:dyDescent="0.25">
      <c r="C59" t="s">
        <v>64</v>
      </c>
      <c r="D59">
        <f>D47*6</f>
        <v>2952</v>
      </c>
      <c r="F59">
        <f>F47*4</f>
        <v>1332</v>
      </c>
      <c r="H59">
        <f>H47*2</f>
        <v>694</v>
      </c>
      <c r="J59" s="2">
        <f>SUM(D59,F59,H59)*12</f>
        <v>59736</v>
      </c>
    </row>
  </sheetData>
  <mergeCells count="2">
    <mergeCell ref="D1:I1"/>
    <mergeCell ref="J1:O1"/>
  </mergeCells>
  <pageMargins left="0.7" right="0.7" top="0.75" bottom="0.75" header="0.3" footer="0.3"/>
  <pageSetup scale="8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ACTUAL 17-18 FY</vt:lpstr>
      <vt:lpstr>BUDGET 18-19 FY</vt:lpstr>
      <vt:lpstr>ACTUAL 18-19 FY</vt:lpstr>
      <vt:lpstr>APPROVED 2019-20</vt:lpstr>
      <vt:lpstr>ACTUAL 2019-2020</vt:lpstr>
      <vt:lpstr>APPROVED 2020-2021</vt:lpstr>
      <vt:lpstr>'ACTUAL 18-19 FY'!Print_Area</vt:lpstr>
      <vt:lpstr>'ACTUAL 2019-2020'!Print_Area</vt:lpstr>
      <vt:lpstr>'APPROVED 2019-20'!Print_Area</vt:lpstr>
      <vt:lpstr>'APPROVED 2020-2021'!Print_Area</vt:lpstr>
      <vt:lpstr>'BUDGET 18-19 FY'!Print_Area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M. Voiselle</dc:creator>
  <cp:lastModifiedBy>User</cp:lastModifiedBy>
  <cp:lastPrinted>2019-07-05T14:32:54Z</cp:lastPrinted>
  <dcterms:created xsi:type="dcterms:W3CDTF">2017-04-03T22:28:52Z</dcterms:created>
  <dcterms:modified xsi:type="dcterms:W3CDTF">2020-08-05T15:24:25Z</dcterms:modified>
</cp:coreProperties>
</file>